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ak\Desktop\SKAN BILANSU DLA MIASTA 2021 R\"/>
    </mc:Choice>
  </mc:AlternateContent>
  <bookViews>
    <workbookView xWindow="0" yWindow="0" windowWidth="21570" windowHeight="7845" firstSheet="3" activeTab="7"/>
  </bookViews>
  <sheets>
    <sheet name="BILANS 2021" sheetId="1" r:id="rId1"/>
    <sheet name="RACHUNEK ZYSKÓW i STRAT 2021" sheetId="2" r:id="rId2"/>
    <sheet name="ZESTAWIENIE ZMIAN FUNDUSZU 2021" sheetId="3" r:id="rId3"/>
    <sheet name="ZAŁĄCZNIK Z-1 2021" sheetId="5" r:id="rId4"/>
    <sheet name="ZAŁĄCZNIK Z-2 2021" sheetId="6" r:id="rId5"/>
    <sheet name="ZAŁĄCZNIK Z-3  2021" sheetId="8" r:id="rId6"/>
    <sheet name="ZAŁĄCZNIK Z-4 2021" sheetId="7" r:id="rId7"/>
    <sheet name="NOTY DO BILANUS 2021" sheetId="9" r:id="rId8"/>
    <sheet name="Arkusz4" sheetId="4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6" i="9" l="1"/>
  <c r="D234" i="9"/>
  <c r="D235" i="9"/>
  <c r="D236" i="9"/>
  <c r="D237" i="9"/>
  <c r="D238" i="9"/>
  <c r="D239" i="9"/>
  <c r="D240" i="9"/>
  <c r="D241" i="9"/>
  <c r="D233" i="9"/>
  <c r="C222" i="9"/>
  <c r="D222" i="9" s="1"/>
  <c r="E222" i="9" s="1"/>
  <c r="C223" i="9"/>
  <c r="D223" i="9" s="1"/>
  <c r="E223" i="9" s="1"/>
  <c r="C224" i="9"/>
  <c r="D224" i="9" s="1"/>
  <c r="E224" i="9" s="1"/>
  <c r="C225" i="9"/>
  <c r="D225" i="9" s="1"/>
  <c r="E225" i="9" s="1"/>
  <c r="C226" i="9"/>
  <c r="D226" i="9" s="1"/>
  <c r="E226" i="9" s="1"/>
  <c r="C221" i="9"/>
  <c r="D221" i="9" s="1"/>
  <c r="B227" i="9"/>
  <c r="C214" i="9"/>
  <c r="D214" i="9" s="1"/>
  <c r="E214" i="9" s="1"/>
  <c r="C215" i="9"/>
  <c r="C216" i="9"/>
  <c r="D216" i="9" s="1"/>
  <c r="E216" i="9" s="1"/>
  <c r="C217" i="9"/>
  <c r="D217" i="9" s="1"/>
  <c r="E217" i="9" s="1"/>
  <c r="C218" i="9"/>
  <c r="D218" i="9" s="1"/>
  <c r="E218" i="9" s="1"/>
  <c r="C213" i="9"/>
  <c r="D213" i="9" s="1"/>
  <c r="E213" i="9" s="1"/>
  <c r="B219" i="9"/>
  <c r="G177" i="9"/>
  <c r="G109" i="9"/>
  <c r="H109" i="9" s="1"/>
  <c r="I109" i="9" s="1"/>
  <c r="G110" i="9"/>
  <c r="H110" i="9" s="1"/>
  <c r="I110" i="9" s="1"/>
  <c r="G108" i="9"/>
  <c r="H108" i="9" s="1"/>
  <c r="F545" i="9"/>
  <c r="E545" i="9"/>
  <c r="F542" i="9"/>
  <c r="E542" i="9"/>
  <c r="F529" i="9"/>
  <c r="E529" i="9"/>
  <c r="F526" i="9"/>
  <c r="E526" i="9"/>
  <c r="F523" i="9"/>
  <c r="E523" i="9"/>
  <c r="F511" i="9"/>
  <c r="E511" i="9"/>
  <c r="F509" i="9"/>
  <c r="F506" i="9" s="1"/>
  <c r="E509" i="9"/>
  <c r="E506" i="9" s="1"/>
  <c r="F489" i="9"/>
  <c r="F487" i="9"/>
  <c r="E487" i="9"/>
  <c r="E486" i="9" s="1"/>
  <c r="F484" i="9"/>
  <c r="F481" i="9" s="1"/>
  <c r="E484" i="9"/>
  <c r="E482" i="9"/>
  <c r="D475" i="9"/>
  <c r="C475" i="9"/>
  <c r="F454" i="9"/>
  <c r="F444" i="9" s="1"/>
  <c r="E444" i="9"/>
  <c r="F441" i="9"/>
  <c r="E441" i="9"/>
  <c r="F438" i="9"/>
  <c r="E438" i="9"/>
  <c r="F424" i="9"/>
  <c r="F418" i="9"/>
  <c r="C402" i="9"/>
  <c r="C400" i="9" s="1"/>
  <c r="B400" i="9"/>
  <c r="C395" i="9"/>
  <c r="B395" i="9"/>
  <c r="C389" i="9"/>
  <c r="B389" i="9"/>
  <c r="C384" i="9"/>
  <c r="B384" i="9"/>
  <c r="D350" i="9"/>
  <c r="D349" i="9" s="1"/>
  <c r="D358" i="9" s="1"/>
  <c r="C350" i="9"/>
  <c r="C349" i="9" s="1"/>
  <c r="C358" i="9" s="1"/>
  <c r="E339" i="9"/>
  <c r="K339" i="9" s="1"/>
  <c r="E338" i="9"/>
  <c r="K338" i="9" s="1"/>
  <c r="E337" i="9"/>
  <c r="K337" i="9" s="1"/>
  <c r="E336" i="9"/>
  <c r="E335" i="9"/>
  <c r="K335" i="9" s="1"/>
  <c r="J334" i="9"/>
  <c r="I334" i="9"/>
  <c r="H334" i="9"/>
  <c r="F334" i="9"/>
  <c r="D334" i="9"/>
  <c r="C334" i="9"/>
  <c r="B334" i="9"/>
  <c r="E333" i="9"/>
  <c r="K333" i="9" s="1"/>
  <c r="E332" i="9"/>
  <c r="E331" i="9"/>
  <c r="K331" i="9" s="1"/>
  <c r="J330" i="9"/>
  <c r="I330" i="9"/>
  <c r="H330" i="9"/>
  <c r="G330" i="9"/>
  <c r="G340" i="9" s="1"/>
  <c r="F330" i="9"/>
  <c r="D330" i="9"/>
  <c r="C330" i="9"/>
  <c r="B330" i="9"/>
  <c r="E329" i="9"/>
  <c r="D314" i="9"/>
  <c r="C314" i="9"/>
  <c r="D302" i="9"/>
  <c r="C302" i="9"/>
  <c r="C297" i="9"/>
  <c r="C295" i="9"/>
  <c r="D275" i="9"/>
  <c r="C275" i="9"/>
  <c r="D264" i="9"/>
  <c r="C264" i="9"/>
  <c r="D257" i="9"/>
  <c r="C257" i="9"/>
  <c r="C242" i="9"/>
  <c r="D204" i="9"/>
  <c r="C204" i="9"/>
  <c r="D192" i="9"/>
  <c r="C192" i="9"/>
  <c r="D188" i="9"/>
  <c r="C188" i="9"/>
  <c r="F178" i="9"/>
  <c r="E178" i="9"/>
  <c r="D178" i="9"/>
  <c r="C178" i="9"/>
  <c r="G176" i="9"/>
  <c r="G175" i="9"/>
  <c r="G174" i="9"/>
  <c r="G173" i="9"/>
  <c r="G172" i="9"/>
  <c r="G171" i="9"/>
  <c r="G170" i="9"/>
  <c r="G169" i="9"/>
  <c r="G168" i="9"/>
  <c r="F160" i="9"/>
  <c r="E160" i="9"/>
  <c r="G159" i="9"/>
  <c r="I158" i="9"/>
  <c r="G157" i="9"/>
  <c r="H157" i="9" s="1"/>
  <c r="I156" i="9"/>
  <c r="I155" i="9"/>
  <c r="G148" i="9"/>
  <c r="F148" i="9"/>
  <c r="E148" i="9"/>
  <c r="G141" i="9"/>
  <c r="F141" i="9"/>
  <c r="E141" i="9"/>
  <c r="D124" i="9"/>
  <c r="C124" i="9"/>
  <c r="B117" i="9"/>
  <c r="F111" i="9"/>
  <c r="E111" i="9"/>
  <c r="D111" i="9"/>
  <c r="C111" i="9"/>
  <c r="B111" i="9"/>
  <c r="E92" i="9"/>
  <c r="E91" i="9"/>
  <c r="E90" i="9"/>
  <c r="D89" i="9"/>
  <c r="C89" i="9"/>
  <c r="B89" i="9"/>
  <c r="E88" i="9"/>
  <c r="E87" i="9" s="1"/>
  <c r="D87" i="9"/>
  <c r="C87" i="9"/>
  <c r="B87" i="9"/>
  <c r="B93" i="9" s="1"/>
  <c r="E86" i="9"/>
  <c r="E83" i="9"/>
  <c r="E82" i="9"/>
  <c r="E81" i="9"/>
  <c r="D80" i="9"/>
  <c r="C80" i="9"/>
  <c r="B80" i="9"/>
  <c r="E79" i="9"/>
  <c r="E78" i="9"/>
  <c r="D77" i="9"/>
  <c r="C77" i="9"/>
  <c r="B77" i="9"/>
  <c r="E76" i="9"/>
  <c r="C68" i="9"/>
  <c r="C66" i="9"/>
  <c r="C58" i="9"/>
  <c r="C57" i="9"/>
  <c r="C49" i="9"/>
  <c r="C48" i="9"/>
  <c r="C46" i="9" s="1"/>
  <c r="H36" i="9"/>
  <c r="G36" i="9"/>
  <c r="F36" i="9"/>
  <c r="E36" i="9"/>
  <c r="D36" i="9"/>
  <c r="C36" i="9"/>
  <c r="B36" i="9"/>
  <c r="H34" i="9"/>
  <c r="G34" i="9"/>
  <c r="F34" i="9"/>
  <c r="E34" i="9"/>
  <c r="D34" i="9"/>
  <c r="B34" i="9"/>
  <c r="I33" i="9"/>
  <c r="C32" i="9"/>
  <c r="C34" i="9" s="1"/>
  <c r="I31" i="9"/>
  <c r="D28" i="9"/>
  <c r="I28" i="9" s="1"/>
  <c r="I27" i="9"/>
  <c r="H26" i="9"/>
  <c r="G26" i="9"/>
  <c r="F26" i="9"/>
  <c r="E26" i="9"/>
  <c r="C26" i="9"/>
  <c r="B26" i="9"/>
  <c r="I25" i="9"/>
  <c r="I24" i="9"/>
  <c r="D23" i="9"/>
  <c r="I23" i="9" s="1"/>
  <c r="H22" i="9"/>
  <c r="G22" i="9"/>
  <c r="F22" i="9"/>
  <c r="E22" i="9"/>
  <c r="C22" i="9"/>
  <c r="B22" i="9"/>
  <c r="I21" i="9"/>
  <c r="I18" i="9"/>
  <c r="I17" i="9"/>
  <c r="H16" i="9"/>
  <c r="G16" i="9"/>
  <c r="F16" i="9"/>
  <c r="E16" i="9"/>
  <c r="D16" i="9"/>
  <c r="C16" i="9"/>
  <c r="B16" i="9"/>
  <c r="I15" i="9"/>
  <c r="I14" i="9"/>
  <c r="I13" i="9"/>
  <c r="H12" i="9"/>
  <c r="G12" i="9"/>
  <c r="F12" i="9"/>
  <c r="E12" i="9"/>
  <c r="D12" i="9"/>
  <c r="C12" i="9"/>
  <c r="B12" i="9"/>
  <c r="I11" i="9"/>
  <c r="N26" i="8"/>
  <c r="N25" i="8"/>
  <c r="N24" i="8"/>
  <c r="N23" i="8"/>
  <c r="N22" i="8"/>
  <c r="N21" i="8"/>
  <c r="N20" i="8"/>
  <c r="N19" i="8"/>
  <c r="N18" i="8"/>
  <c r="N17" i="8"/>
  <c r="L16" i="8"/>
  <c r="L11" i="8" s="1"/>
  <c r="K16" i="8"/>
  <c r="K11" i="8" s="1"/>
  <c r="J16" i="8"/>
  <c r="H16" i="8"/>
  <c r="H11" i="8" s="1"/>
  <c r="E16" i="8"/>
  <c r="E11" i="8" s="1"/>
  <c r="D16" i="8"/>
  <c r="G15" i="8"/>
  <c r="N15" i="8" s="1"/>
  <c r="G13" i="8"/>
  <c r="G12" i="8" s="1"/>
  <c r="G10" i="8" s="1"/>
  <c r="M12" i="8"/>
  <c r="M10" i="8" s="1"/>
  <c r="L12" i="8"/>
  <c r="L10" i="8" s="1"/>
  <c r="I12" i="8"/>
  <c r="I10" i="8" s="1"/>
  <c r="H12" i="8"/>
  <c r="H10" i="8" s="1"/>
  <c r="F12" i="8"/>
  <c r="F10" i="8" s="1"/>
  <c r="E12" i="8"/>
  <c r="E10" i="8" s="1"/>
  <c r="J11" i="8"/>
  <c r="G11" i="8"/>
  <c r="D11" i="8"/>
  <c r="I10" i="7"/>
  <c r="D10" i="7"/>
  <c r="I14" i="7"/>
  <c r="H14" i="7"/>
  <c r="G14" i="7"/>
  <c r="F14" i="7"/>
  <c r="E14" i="7"/>
  <c r="H15" i="7"/>
  <c r="I15" i="7" s="1"/>
  <c r="E15" i="7"/>
  <c r="I11" i="7"/>
  <c r="H11" i="6"/>
  <c r="D11" i="6"/>
  <c r="H13" i="6"/>
  <c r="D13" i="6"/>
  <c r="H17" i="6"/>
  <c r="G10" i="5"/>
  <c r="E11" i="5"/>
  <c r="E9" i="5" s="1"/>
  <c r="D11" i="5"/>
  <c r="D9" i="5"/>
  <c r="D29" i="3"/>
  <c r="C29" i="3"/>
  <c r="D27" i="3"/>
  <c r="D24" i="3"/>
  <c r="D18" i="3" s="1"/>
  <c r="D19" i="3"/>
  <c r="C18" i="3"/>
  <c r="D8" i="3"/>
  <c r="D7" i="3" s="1"/>
  <c r="C7" i="3"/>
  <c r="C28" i="3" s="1"/>
  <c r="E56" i="2"/>
  <c r="D44" i="2"/>
  <c r="C44" i="2"/>
  <c r="D38" i="2"/>
  <c r="C38" i="2"/>
  <c r="D33" i="2"/>
  <c r="C33" i="2"/>
  <c r="D29" i="2"/>
  <c r="C29" i="2"/>
  <c r="D28" i="2"/>
  <c r="D25" i="2" s="1"/>
  <c r="C28" i="2"/>
  <c r="C25" i="2"/>
  <c r="D13" i="2"/>
  <c r="C13" i="2"/>
  <c r="D6" i="2"/>
  <c r="C6" i="2"/>
  <c r="C24" i="2" s="1"/>
  <c r="C32" i="2" s="1"/>
  <c r="C43" i="2" s="1"/>
  <c r="C47" i="2" s="1"/>
  <c r="C50" i="2" s="1"/>
  <c r="C142" i="1"/>
  <c r="C144" i="1" s="1"/>
  <c r="H48" i="1"/>
  <c r="C39" i="1"/>
  <c r="B39" i="1"/>
  <c r="C33" i="1"/>
  <c r="B33" i="1"/>
  <c r="B27" i="1" s="1"/>
  <c r="F31" i="1"/>
  <c r="E31" i="1"/>
  <c r="C28" i="1"/>
  <c r="B28" i="1"/>
  <c r="F27" i="1"/>
  <c r="E27" i="1"/>
  <c r="E19" i="1" s="1"/>
  <c r="E17" i="1" s="1"/>
  <c r="C27" i="1"/>
  <c r="F25" i="1"/>
  <c r="C21" i="1"/>
  <c r="B21" i="1"/>
  <c r="C12" i="1"/>
  <c r="C11" i="1" s="1"/>
  <c r="C10" i="1" s="1"/>
  <c r="C8" i="1" s="1"/>
  <c r="B11" i="1"/>
  <c r="F10" i="1"/>
  <c r="E10" i="1"/>
  <c r="B10" i="1"/>
  <c r="B8" i="1" s="1"/>
  <c r="B48" i="1" s="1"/>
  <c r="G9" i="1"/>
  <c r="F8" i="1"/>
  <c r="E8" i="1"/>
  <c r="E48" i="1" s="1"/>
  <c r="F416" i="9" l="1"/>
  <c r="E504" i="9"/>
  <c r="E517" i="9" s="1"/>
  <c r="D242" i="9"/>
  <c r="D93" i="9"/>
  <c r="C19" i="9"/>
  <c r="G19" i="9"/>
  <c r="I16" i="9"/>
  <c r="D227" i="9"/>
  <c r="E221" i="9"/>
  <c r="E227" i="9" s="1"/>
  <c r="C227" i="9"/>
  <c r="C93" i="9"/>
  <c r="C219" i="9"/>
  <c r="D215" i="9"/>
  <c r="E215" i="9" s="1"/>
  <c r="E219" i="9" s="1"/>
  <c r="C394" i="9"/>
  <c r="J340" i="9"/>
  <c r="B19" i="9"/>
  <c r="F19" i="9"/>
  <c r="I12" i="9"/>
  <c r="B29" i="9"/>
  <c r="B84" i="9"/>
  <c r="C196" i="9"/>
  <c r="D340" i="9"/>
  <c r="E429" i="9"/>
  <c r="E459" i="9" s="1"/>
  <c r="F496" i="9"/>
  <c r="F486" i="9" s="1"/>
  <c r="F497" i="9" s="1"/>
  <c r="E77" i="9"/>
  <c r="E89" i="9"/>
  <c r="E93" i="9" s="1"/>
  <c r="D286" i="9"/>
  <c r="D294" i="9"/>
  <c r="D307" i="9" s="1"/>
  <c r="E481" i="9"/>
  <c r="E497" i="9" s="1"/>
  <c r="F29" i="9"/>
  <c r="D22" i="9"/>
  <c r="H29" i="9"/>
  <c r="C52" i="9"/>
  <c r="D196" i="9"/>
  <c r="C340" i="9"/>
  <c r="H340" i="9"/>
  <c r="C383" i="9"/>
  <c r="B394" i="9"/>
  <c r="E536" i="9"/>
  <c r="E29" i="9"/>
  <c r="I22" i="9"/>
  <c r="C294" i="9"/>
  <c r="C307" i="9" s="1"/>
  <c r="I340" i="9"/>
  <c r="E330" i="9"/>
  <c r="F504" i="9"/>
  <c r="F517" i="9" s="1"/>
  <c r="F536" i="9"/>
  <c r="H111" i="9"/>
  <c r="I108" i="9"/>
  <c r="I111" i="9" s="1"/>
  <c r="I26" i="9"/>
  <c r="G111" i="9"/>
  <c r="H159" i="9"/>
  <c r="H160" i="9" s="1"/>
  <c r="D19" i="9"/>
  <c r="H19" i="9"/>
  <c r="D26" i="9"/>
  <c r="E80" i="9"/>
  <c r="G160" i="9"/>
  <c r="K329" i="9"/>
  <c r="F340" i="9"/>
  <c r="E334" i="9"/>
  <c r="F552" i="9"/>
  <c r="D84" i="9"/>
  <c r="F429" i="9"/>
  <c r="I36" i="9"/>
  <c r="E19" i="9"/>
  <c r="C29" i="9"/>
  <c r="G29" i="9"/>
  <c r="I32" i="9"/>
  <c r="I34" i="9" s="1"/>
  <c r="C84" i="9"/>
  <c r="C286" i="9"/>
  <c r="B340" i="9"/>
  <c r="B383" i="9"/>
  <c r="E552" i="9"/>
  <c r="G178" i="9"/>
  <c r="I157" i="9"/>
  <c r="K332" i="9"/>
  <c r="K330" i="9" s="1"/>
  <c r="K336" i="9"/>
  <c r="K334" i="9" s="1"/>
  <c r="N13" i="8"/>
  <c r="N12" i="8"/>
  <c r="N10" i="8"/>
  <c r="N11" i="8"/>
  <c r="N16" i="8"/>
  <c r="G9" i="5"/>
  <c r="G11" i="5"/>
  <c r="D28" i="3"/>
  <c r="D33" i="3" s="1"/>
  <c r="C33" i="3"/>
  <c r="D24" i="2"/>
  <c r="D32" i="2" s="1"/>
  <c r="D43" i="2" s="1"/>
  <c r="C48" i="1"/>
  <c r="F19" i="1"/>
  <c r="G37" i="9" l="1"/>
  <c r="I19" i="9"/>
  <c r="C37" i="9"/>
  <c r="D219" i="9"/>
  <c r="I29" i="9"/>
  <c r="E84" i="9"/>
  <c r="F37" i="9"/>
  <c r="F459" i="9"/>
  <c r="D29" i="9"/>
  <c r="D37" i="9" s="1"/>
  <c r="E37" i="9"/>
  <c r="I159" i="9"/>
  <c r="I160" i="9" s="1"/>
  <c r="B37" i="9"/>
  <c r="E340" i="9"/>
  <c r="K340" i="9"/>
  <c r="H37" i="9"/>
  <c r="D47" i="2"/>
  <c r="D50" i="2" s="1"/>
  <c r="F17" i="1"/>
  <c r="F48" i="1" s="1"/>
  <c r="C55" i="9"/>
  <c r="C61" i="9" s="1"/>
  <c r="C69" i="9" s="1"/>
  <c r="I37" i="9" l="1"/>
</calcChain>
</file>

<file path=xl/sharedStrings.xml><?xml version="1.0" encoding="utf-8"?>
<sst xmlns="http://schemas.openxmlformats.org/spreadsheetml/2006/main" count="954" uniqueCount="685">
  <si>
    <t>Bilans jednostki budżetowej lub samorządowego zakładu budżetowego</t>
  </si>
  <si>
    <t>Numer identyfikacyjny</t>
  </si>
  <si>
    <r>
      <t>sporządzony na dzień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31.12.2021</t>
    </r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</si>
  <si>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</si>
  <si>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</si>
  <si>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</si>
  <si>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</si>
  <si>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</si>
  <si>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</si>
  <si>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</si>
  <si>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</si>
  <si>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</si>
  <si>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</si>
  <si>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</si>
  <si>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</si>
  <si>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</si>
  <si>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</si>
  <si>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</si>
  <si>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</si>
  <si>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</si>
  <si>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</si>
  <si>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</si>
  <si>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</si>
  <si>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</si>
  <si>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</si>
  <si>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</si>
  <si>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</si>
  <si>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</si>
  <si>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</si>
  <si>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</si>
  <si>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</si>
  <si>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</si>
  <si>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</si>
  <si>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</si>
  <si>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</si>
  <si>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</si>
  <si>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</si>
  <si>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</si>
  <si>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</si>
  <si>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</si>
  <si>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</si>
  <si>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</si>
  <si>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</si>
  <si>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</si>
  <si>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</si>
  <si>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</si>
  <si>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</si>
  <si>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</si>
  <si>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</si>
  <si>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</si>
  <si>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</si>
  <si>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</si>
  <si>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</si>
  <si>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</si>
  <si>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</si>
  <si>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</si>
  <si>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</si>
  <si>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</si>
  <si>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</si>
  <si>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</si>
  <si>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</si>
  <si>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</si>
  <si>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</si>
  <si>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</si>
  <si>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</si>
  <si>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</si>
  <si>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</si>
  <si>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</si>
  <si>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</si>
  <si>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</si>
  <si>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</si>
  <si>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</si>
  <si>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</si>
  <si>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</si>
  <si>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</si>
  <si>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</si>
  <si>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</si>
  <si>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(rok, miesiąc, dzień)</t>
  </si>
  <si>
    <t>..................................</t>
  </si>
  <si>
    <t>(główny księgowy)</t>
  </si>
  <si>
    <t>(kierownik jednostki)</t>
  </si>
  <si>
    <t xml:space="preserve">Nazwa i adres jednostki sprawozdawczej:                                                   Urząd Dzielnicy Praga Północ ul. Ks.I.Kłopotowskiego 15,                                  03-708 Warszawa                     </t>
  </si>
  <si>
    <r>
      <t>REGON</t>
    </r>
    <r>
      <rPr>
        <b/>
        <sz val="11"/>
        <color indexed="8"/>
        <rFont val="Times New Roman"/>
        <family val="1"/>
        <charset val="238"/>
      </rPr>
      <t xml:space="preserve"> 015259663</t>
    </r>
  </si>
  <si>
    <t xml:space="preserve">Adresat:                                                                        Urząd Miasta Stołecznego Warszawy                                 Al. Jerozolimskie 44,                                                            00-024 Warszawa                                                      </t>
  </si>
  <si>
    <t>Rachunek zysków i strat jednostki</t>
  </si>
  <si>
    <t>(wariant porównawczy)</t>
  </si>
  <si>
    <t>sporządzony na dzień 31.12. 2021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</si>
  <si>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</si>
  <si>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</si>
  <si>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</si>
  <si>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</si>
  <si>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</si>
  <si>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</si>
  <si>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</si>
  <si>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</si>
  <si>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</si>
  <si>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</si>
  <si>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</si>
  <si>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</si>
  <si>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</si>
  <si>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</si>
  <si>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</si>
  <si>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</si>
  <si>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</si>
  <si>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</si>
  <si>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</si>
  <si>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</si>
  <si>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</si>
  <si>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</si>
  <si>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</si>
  <si>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</si>
  <si>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</si>
  <si>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</si>
  <si>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</si>
  <si>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</si>
  <si>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</si>
  <si>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</si>
  <si>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</si>
  <si>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</si>
  <si>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 xml:space="preserve">III. Inne </t>
  </si>
  <si>
    <t>H. Koszty finansowe</t>
  </si>
  <si>
    <t>I. Odsetki</t>
  </si>
  <si>
    <t>II. Inne</t>
  </si>
  <si>
    <t>I. Zysk (strata) z działalności gospodarczej (F+G-H)</t>
  </si>
  <si>
    <t>J. Wynik zdarzeń nadzwyczajny (J.I.-J.II.)</t>
  </si>
  <si>
    <t>I. Zyski nadzwyczajne</t>
  </si>
  <si>
    <t>II. Straty nadzwyczajne</t>
  </si>
  <si>
    <t>K. Zysk (strata) (I±J)</t>
  </si>
  <si>
    <t>L. Podatek dochodowy</t>
  </si>
  <si>
    <t>M. Pozostałe obowiązkowe zmniejszenia zysku (zwiększenia straty) oraz nadwyżki środków obrotowych</t>
  </si>
  <si>
    <t>N. Zysk (strata) netto (K-L-M)</t>
  </si>
  <si>
    <t>Informacje uzupełniające istotne dla oceny rzetelności i przejrzystości sytuacji finansowej:</t>
  </si>
  <si>
    <t>Razem</t>
  </si>
  <si>
    <t>. ………………………………………………………………………………………………………………………………………………………………</t>
  </si>
  <si>
    <t xml:space="preserve"> REGON: 015259663</t>
  </si>
  <si>
    <t>Nazwa i adres jednostki sprawozdawczej:                                          Urząd Dzielnicy Praga Północ ul.Ks.I.Kłopotowskiego 15,                 0 3-708 Warszawa</t>
  </si>
  <si>
    <t>Urząd Miasta Stołecznego Warszawa                           ul. Al.Jerozolimskie 44,                                                      00-024 Warszawa</t>
  </si>
  <si>
    <t>Zestawienie zmian w funduszu jednostki</t>
  </si>
  <si>
    <t>sporządzone na dzień 31.12. 2021r.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</si>
  <si>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</si>
  <si>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</si>
  <si>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</si>
  <si>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</si>
  <si>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</si>
  <si>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</si>
  <si>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</si>
  <si>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</si>
  <si>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</si>
  <si>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</si>
  <si>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</si>
  <si>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</si>
  <si>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</si>
  <si>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</si>
  <si>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</si>
  <si>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</si>
  <si>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</si>
  <si>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</si>
  <si>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</si>
  <si>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</si>
  <si>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</si>
  <si>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</si>
  <si>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</si>
  <si>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</si>
  <si>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</si>
  <si>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</si>
  <si>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IV. Nadwyżka dochodów jednostek budżetowych, nadwyżka środków obrotowych samorządowych zakładów budżetowych</t>
  </si>
  <si>
    <t>V. Fundusz (II+,-III-IV)</t>
  </si>
  <si>
    <t xml:space="preserve">…………………………………...                       </t>
  </si>
  <si>
    <t>REGON: 015259663</t>
  </si>
  <si>
    <t>(pieczątka)</t>
  </si>
  <si>
    <t>Poz. Bilansu</t>
  </si>
  <si>
    <r>
      <t>AKTYWA</t>
    </r>
    <r>
      <rPr>
        <b/>
        <sz val="10"/>
        <rFont val="Book Antiqua"/>
        <family val="1"/>
        <charset val="238"/>
      </rPr>
      <t xml:space="preserve">                                                                                                    BILANS ZAMKNIĘCIA  31.12.2021</t>
    </r>
  </si>
  <si>
    <t>Poz. bilansu AKTYWA</t>
  </si>
  <si>
    <t>URZĄD M.ST.WARSZAWY</t>
  </si>
  <si>
    <t>ZARZĄD ZIELENI WARSZAWY</t>
  </si>
  <si>
    <t>Nazwa jednostki</t>
  </si>
  <si>
    <t xml:space="preserve">OGÓŁEM na koniec roku 31.12.2021 r. </t>
  </si>
  <si>
    <t>OGÓŁEM NALEŻNOŚCI:</t>
  </si>
  <si>
    <t>III.</t>
  </si>
  <si>
    <t>Należności długoterminowe</t>
  </si>
  <si>
    <t>A.III</t>
  </si>
  <si>
    <t>II.</t>
  </si>
  <si>
    <t>Należności krótkoterminowe</t>
  </si>
  <si>
    <t>B.II</t>
  </si>
  <si>
    <t>1.</t>
  </si>
  <si>
    <t>Należności z tytułu dostaw i usług</t>
  </si>
  <si>
    <t>w tym:</t>
  </si>
  <si>
    <t>1.1</t>
  </si>
  <si>
    <t>Odpis aktualizujący za rok bieżący</t>
  </si>
  <si>
    <t>1.2</t>
  </si>
  <si>
    <t>Odpis aktualizujący za lata ubiegłe</t>
  </si>
  <si>
    <t>2.</t>
  </si>
  <si>
    <t>Należności od budżetów</t>
  </si>
  <si>
    <t>2.1</t>
  </si>
  <si>
    <t>2.2</t>
  </si>
  <si>
    <t>3.</t>
  </si>
  <si>
    <t>Należności z tytułu ubezpieczeń i innych świadczeń</t>
  </si>
  <si>
    <t>4.</t>
  </si>
  <si>
    <t>Pozostałe należności w tym:</t>
  </si>
  <si>
    <t>B.II.4</t>
  </si>
  <si>
    <t>4.1</t>
  </si>
  <si>
    <t>4.2</t>
  </si>
  <si>
    <t xml:space="preserve"> </t>
  </si>
  <si>
    <t>Na podstawie ewidencji konta '' 976''</t>
  </si>
  <si>
    <t>……………………………………….</t>
  </si>
  <si>
    <t>…………………………….</t>
  </si>
  <si>
    <t>Pieczątka i podpis gł. księgowego</t>
  </si>
  <si>
    <t>data</t>
  </si>
  <si>
    <t>Załącznik nr 14</t>
  </si>
  <si>
    <t>do Zasad obiegu oraz kontroli sprawozdań budżetowych, sprawozdań w zakresie operacji finansowych i sprawozdań  finansowych w Urzędzie m.st. Warszawy i  jednostkach organizacyjnych m.st. Warszawy</t>
  </si>
  <si>
    <t>Poz. bilansu PASYWA</t>
  </si>
  <si>
    <t>……….</t>
  </si>
  <si>
    <t>OGÓŁEM ZOBOWIĄZANIA</t>
  </si>
  <si>
    <t>D.II</t>
  </si>
  <si>
    <t>I.</t>
  </si>
  <si>
    <t>Zobowiazania długoterminowe</t>
  </si>
  <si>
    <t>Zobowiazania krótkoterminowe</t>
  </si>
  <si>
    <t>Zobowiazania z tytułu dostaw i usług</t>
  </si>
  <si>
    <t>Zobowiazania wobec budżetów</t>
  </si>
  <si>
    <t>Zobowiazania z tytułu ubezpieczeń i innych świadczeń</t>
  </si>
  <si>
    <t>Pozostałe zobowiązania</t>
  </si>
  <si>
    <t>D.II.5</t>
  </si>
  <si>
    <t>Załącznik nr 13</t>
  </si>
  <si>
    <t>Nazwa i adres jednostki sprawozdawczej:                                          Urząd Dzielnicy Praga Północ                                           ul.Ks.I.Kłopotowskiego 15,                                                          0 3-708 Warszawa</t>
  </si>
  <si>
    <t>OGÓŁEM na koniec roku 31.12.2021</t>
  </si>
  <si>
    <r>
      <t xml:space="preserve">PASYWA  </t>
    </r>
    <r>
      <rPr>
        <b/>
        <sz val="12"/>
        <rFont val="Book Antiqua"/>
        <family val="1"/>
        <charset val="238"/>
      </rPr>
      <t xml:space="preserve">                                                            </t>
    </r>
    <r>
      <rPr>
        <b/>
        <sz val="10"/>
        <rFont val="Book Antiqua"/>
        <family val="1"/>
        <charset val="238"/>
      </rPr>
      <t>BILANS ZAMKNIĘCIA 31.12.2021r.</t>
    </r>
  </si>
  <si>
    <t>Wykaz wzajemnych należności długoterminowych, krótkoterminowych pomiędzy 
jednostkami budżetowymi i samorządowymi zakładami budżetowymi  m.st. Warszawy
na 2021r. podlegających wyłączeniu</t>
  </si>
  <si>
    <t>Wykaz wzajemnych zobowiązań długoterminowych, krótkoterminowych 
pomiędzy jednostkami budżetowymi  i samorządowymi zakładami budżetowymi m.st. Warszawy  na 2021r. podlegających wyłączeniu</t>
  </si>
  <si>
    <t>Sumy obce (depozyty,zabezpieczenia wykonania umów)</t>
  </si>
  <si>
    <t>D.II.6</t>
  </si>
  <si>
    <t>Załącznik nr 15</t>
  </si>
  <si>
    <t xml:space="preserve">Nazwa i adres jednostki                                                                                                                                                                   </t>
  </si>
  <si>
    <t>Poz.
ZZwFJ</t>
  </si>
  <si>
    <t xml:space="preserve">UM </t>
  </si>
  <si>
    <t>ZPTP</t>
  </si>
  <si>
    <t>DBFO</t>
  </si>
  <si>
    <t>ZGN</t>
  </si>
  <si>
    <t>DOSIR</t>
  </si>
  <si>
    <t>OGÓŁEM WYŁĄCZENIA stan na 31.12.2021 r.</t>
  </si>
  <si>
    <t>Zwiększenia funduszu (z tytułu)</t>
  </si>
  <si>
    <t>1.6</t>
  </si>
  <si>
    <t>Nieodpłatnie otrzymane środki trwałe i środki trwałe w budowie oraz wartości niematerialne i prawne</t>
  </si>
  <si>
    <t>1.8</t>
  </si>
  <si>
    <t>Aktywa otrzymane w ramach centralnego zaopatrzenia</t>
  </si>
  <si>
    <t>1.10</t>
  </si>
  <si>
    <t>Inne zwiększenia (kwota odsetek od kredytów inwestycyjnych otrzymanych)</t>
  </si>
  <si>
    <t>Zmniejszenia funduszu jednostki (z tytułu)</t>
  </si>
  <si>
    <t>2.6</t>
  </si>
  <si>
    <t>Wartość nieodpłatnie przekazanych środków trwałych i środków trwałych w budowie oraz wartości niematerialnych i prawnych</t>
  </si>
  <si>
    <t>2.8</t>
  </si>
  <si>
    <t>Aktywa przekazane w ramach centralnego zaopatrzenia</t>
  </si>
  <si>
    <t>2.9</t>
  </si>
  <si>
    <t>Inne zmniejszenia (kwota odsetek od kredytów inwestycyjnych przekazanych)</t>
  </si>
  <si>
    <t>…………………………………..…</t>
  </si>
  <si>
    <t>……………………</t>
  </si>
  <si>
    <t>Wykaz wartości środków trwałych, środków trwałych w budowie, wartości niematerialnych i prawnych nieodpłatnie otrzymanych/przekazanych z/do jednostek budżetowych i samorządowych zakładów budżetowych  m.st. Warszawy oraz skapitalizowanych odsetek do śr. trwałych w budowie w roku obrotowym 2021 r. podlegających wyłączeniu</t>
  </si>
  <si>
    <t>Załącznik nr 18</t>
  </si>
  <si>
    <t>do Zasad obiegu oraz kontroli sprawozdań budżetowych, sprawozdań w zakresie operacji finansowych i sprawozdań  finansowych  w Urzędzie m.st. Warszawy i jednostkach organizacyjnych m.st. Warszawy</t>
  </si>
  <si>
    <t>Poz.
RZiS</t>
  </si>
  <si>
    <t>URZĄ MIASTA</t>
  </si>
  <si>
    <t>ZGN PRAGA PÓŁNOC</t>
  </si>
  <si>
    <t>KOMENDA STRAŻY POŻARNEJ</t>
  </si>
  <si>
    <t>ZARZĄD MIENIA SKARBU PAŃSTWA</t>
  </si>
  <si>
    <t>ZARZĄD TRANSPORTU MIEJSKIEGO</t>
  </si>
  <si>
    <t>STRAŻ MIEJSKA</t>
  </si>
  <si>
    <t>POWIATOWY INSPEKTORAT NADZORU BUDOWLANEGO</t>
  </si>
  <si>
    <t>ZARZĄD MIENIA M.ST.WARSZAWY</t>
  </si>
  <si>
    <t>ZDM</t>
  </si>
  <si>
    <t>OGÓŁEM PRZYCHODY</t>
  </si>
  <si>
    <t>OGÓŁEM KOSZTY</t>
  </si>
  <si>
    <t>A.</t>
  </si>
  <si>
    <t>Przychody netto z podstawowej działalności operacyjnej</t>
  </si>
  <si>
    <t>Przychody netto ze sprzedaży produktów</t>
  </si>
  <si>
    <t>IV.</t>
  </si>
  <si>
    <t xml:space="preserve"> Przychody netto ze sprzedaży towarów i materiałów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</si>
  <si>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</si>
  <si>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</si>
  <si>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</si>
  <si>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</si>
  <si>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</si>
  <si>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</si>
  <si>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</si>
  <si>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</si>
  <si>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V.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</si>
  <si>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</si>
  <si>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</si>
  <si>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</si>
  <si>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</si>
  <si>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</si>
  <si>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</si>
  <si>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</si>
  <si>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</si>
  <si>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</si>
  <si>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</si>
  <si>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D.</t>
  </si>
  <si>
    <t>Pozostałe przychody operacyjne</t>
  </si>
  <si>
    <t>Inne przychody operacyjne</t>
  </si>
  <si>
    <t>E.</t>
  </si>
  <si>
    <t>Pozostałe koszty operacyjne</t>
  </si>
  <si>
    <t>G.</t>
  </si>
  <si>
    <t>Przychody finansowe</t>
  </si>
  <si>
    <t>Odsetki</t>
  </si>
  <si>
    <t>Inne</t>
  </si>
  <si>
    <t>H.</t>
  </si>
  <si>
    <t>Koszty finansowe</t>
  </si>
  <si>
    <t>……………………...………………</t>
  </si>
  <si>
    <t>Pieczątka i podpis gł.księgowego</t>
  </si>
  <si>
    <t>OGÓŁEM 
stan na 31.12.2021 r.</t>
  </si>
  <si>
    <t xml:space="preserve">Wykaz wzajemnych przychodów i kosztów z tytułu operacji dokonywanych pomiędzy
jednostkami budżetowymi i samorządowymi zakładami budżetowymi  m.st. Warszawy w roku obrotowym 2021r podlegających wyłączeniu
</t>
  </si>
  <si>
    <t>Załącznik nr 21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</si>
  <si>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</si>
  <si>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</si>
  <si>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</si>
  <si>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</si>
  <si>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</si>
  <si>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</si>
  <si>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</si>
  <si>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</si>
  <si>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</si>
  <si>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</si>
  <si>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</si>
  <si>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</si>
  <si>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</si>
  <si>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</si>
  <si>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</si>
  <si>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</si>
  <si>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</si>
  <si>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</si>
  <si>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</si>
  <si>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</si>
  <si>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</si>
  <si>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</si>
  <si>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</si>
  <si>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</si>
  <si>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</si>
  <si>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</si>
  <si>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</si>
  <si>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</si>
  <si>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</si>
  <si>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</si>
  <si>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</si>
  <si>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</si>
  <si>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</si>
  <si>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</si>
  <si>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</si>
  <si>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</si>
  <si>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</si>
  <si>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</si>
  <si>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</si>
  <si>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</si>
  <si>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</si>
  <si>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</si>
  <si>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</si>
  <si>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</si>
  <si>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</si>
  <si>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1.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</si>
  <si>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</si>
  <si>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</si>
  <si>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</si>
  <si>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</si>
  <si>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</si>
  <si>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</si>
  <si>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 xml:space="preserve">Środki trwałe 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</si>
  <si>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</si>
  <si>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</si>
  <si>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</si>
  <si>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</si>
  <si>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</si>
  <si>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</si>
  <si>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</si>
  <si>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</si>
  <si>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</si>
  <si>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</si>
  <si>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</si>
  <si>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</si>
  <si>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</si>
  <si>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</si>
  <si>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</si>
  <si>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</si>
  <si>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</si>
  <si>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</si>
  <si>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</si>
  <si>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</si>
  <si>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</si>
  <si>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</si>
  <si>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</si>
  <si>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</si>
  <si>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</si>
  <si>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</si>
  <si>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</si>
  <si>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…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</si>
  <si>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</si>
  <si>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</si>
  <si>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</si>
  <si>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</si>
  <si>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</si>
  <si>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</si>
  <si>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</si>
  <si>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</si>
  <si>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</si>
  <si>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</si>
  <si>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</si>
  <si>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</si>
  <si>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</si>
  <si>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</si>
  <si>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</si>
  <si>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</si>
  <si>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</si>
  <si>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</si>
  <si>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</si>
  <si>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</si>
  <si>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</si>
  <si>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</si>
  <si>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</si>
  <si>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</si>
  <si>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</si>
  <si>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</si>
  <si>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</si>
  <si>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</si>
  <si>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</si>
  <si>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</si>
  <si>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</si>
  <si>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</si>
  <si>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</si>
  <si>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</si>
  <si>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</si>
  <si>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</si>
  <si>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</si>
  <si>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</si>
  <si>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</si>
  <si>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</si>
  <si>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</si>
  <si>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</si>
  <si>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</si>
  <si>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</si>
  <si>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</si>
  <si>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</si>
  <si>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</si>
  <si>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</si>
  <si>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</si>
  <si>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</si>
  <si>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</si>
  <si>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</si>
  <si>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</si>
  <si>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</si>
  <si>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</si>
  <si>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</si>
  <si>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</si>
  <si>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</si>
  <si>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</si>
  <si>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</si>
  <si>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</si>
  <si>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</si>
  <si>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</si>
  <si>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</si>
  <si>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</si>
  <si>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</si>
  <si>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</si>
  <si>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</si>
  <si>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</si>
  <si>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</si>
  <si>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</si>
  <si>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</si>
  <si>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</si>
  <si>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</si>
  <si>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</si>
  <si>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</si>
  <si>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</si>
  <si>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</si>
  <si>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</si>
  <si>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</si>
  <si>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</si>
  <si>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</si>
  <si>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</si>
  <si>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</si>
  <si>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</si>
  <si>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</si>
  <si>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</si>
  <si>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</si>
  <si>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</si>
  <si>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</si>
  <si>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</si>
  <si>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</si>
  <si>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</si>
  <si>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</si>
  <si>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</si>
  <si>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</si>
  <si>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</si>
  <si>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</si>
  <si>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</si>
  <si>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</si>
  <si>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</si>
  <si>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</si>
  <si>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</si>
  <si>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</si>
  <si>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</si>
  <si>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</si>
  <si>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</si>
  <si>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</si>
  <si>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</si>
  <si>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</si>
  <si>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</si>
  <si>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</si>
  <si>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</si>
  <si>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</si>
  <si>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</si>
  <si>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</si>
  <si>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Grunty stanowiące własność m.st. Warszawy oddane w wieczyste użytkowanie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</si>
  <si>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</si>
  <si>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</si>
  <si>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</si>
  <si>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</si>
  <si>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</si>
  <si>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</si>
  <si>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</si>
  <si>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</si>
  <si>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</si>
  <si>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</si>
  <si>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</si>
  <si>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</si>
  <si>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</si>
  <si>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</si>
  <si>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</si>
  <si>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</si>
  <si>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</si>
  <si>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</si>
  <si>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</si>
  <si>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</si>
  <si>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</si>
  <si>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</si>
  <si>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</si>
  <si>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</si>
  <si>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</si>
  <si>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</si>
  <si>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</si>
  <si>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</si>
  <si>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</si>
  <si>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</si>
  <si>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</si>
  <si>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</si>
  <si>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</si>
  <si>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</si>
  <si>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</si>
  <si>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</si>
  <si>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</si>
  <si>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</si>
  <si>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</si>
  <si>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</si>
  <si>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Kwota należności z tytułu podatków realizowanych przez organy podatkowe podległe ministrowi własciwemu do spraw finansów publicznych wykazywanych w sprawozdaniu z wykonania planu dochodów budżetowych</t>
  </si>
  <si>
    <t xml:space="preserve">II.2.5.a. Struktura przychodów </t>
  </si>
  <si>
    <t>Struktura przychodów (RZiS)</t>
  </si>
  <si>
    <t>Obroty roku bieżącego 2021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</si>
  <si>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</si>
  <si>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</si>
  <si>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</si>
  <si>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</si>
  <si>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</si>
  <si>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</si>
  <si>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</si>
  <si>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</si>
  <si>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</si>
  <si>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</si>
  <si>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</si>
  <si>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</si>
  <si>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</si>
  <si>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</si>
  <si>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</si>
  <si>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</si>
  <si>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</si>
  <si>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</si>
  <si>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</si>
  <si>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</si>
  <si>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</si>
  <si>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</si>
  <si>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</si>
  <si>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</si>
  <si>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</si>
  <si>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</si>
  <si>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</si>
  <si>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</si>
  <si>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</si>
  <si>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</si>
  <si>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</si>
  <si>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</si>
  <si>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</si>
  <si>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</si>
  <si>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</si>
  <si>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</si>
  <si>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</si>
  <si>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</si>
  <si>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</si>
  <si>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</si>
  <si>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</si>
  <si>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</si>
  <si>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</si>
  <si>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</si>
  <si>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</si>
  <si>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</si>
  <si>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</si>
  <si>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</si>
  <si>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</si>
  <si>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</si>
  <si>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</si>
  <si>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</si>
  <si>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</si>
  <si>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</si>
  <si>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</si>
  <si>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</si>
  <si>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</si>
  <si>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</si>
  <si>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</si>
  <si>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</si>
  <si>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</si>
  <si>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</si>
  <si>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</si>
  <si>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</si>
  <si>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</si>
  <si>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</si>
  <si>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</si>
  <si>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</si>
  <si>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</si>
  <si>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</si>
  <si>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</si>
  <si>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</si>
  <si>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</si>
  <si>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</si>
  <si>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</si>
  <si>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</si>
  <si>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</si>
  <si>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</si>
  <si>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</si>
  <si>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</si>
  <si>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</si>
  <si>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</si>
  <si>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</si>
  <si>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</si>
  <si>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</si>
  <si>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</si>
  <si>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</si>
  <si>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</si>
  <si>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</si>
  <si>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</si>
  <si>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</si>
  <si>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</si>
  <si>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</si>
  <si>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</si>
  <si>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</si>
  <si>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</si>
  <si>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</si>
  <si>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</si>
  <si>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</si>
  <si>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</si>
  <si>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</si>
  <si>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</si>
  <si>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</si>
  <si>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</si>
  <si>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</si>
  <si>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</si>
  <si>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</si>
  <si>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</si>
  <si>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</si>
  <si>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</si>
  <si>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</si>
  <si>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Zobowiązania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</si>
  <si>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</si>
  <si>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</si>
  <si>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</si>
  <si>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</si>
  <si>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208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</si>
  <si>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</si>
  <si>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</si>
  <si>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</si>
  <si>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</si>
  <si>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</si>
  <si>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5.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</si>
  <si>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</si>
  <si>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</si>
  <si>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</si>
  <si>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Uwagi</t>
  </si>
  <si>
    <t>Inne rezerwy:</t>
  </si>
  <si>
    <t>,</t>
  </si>
  <si>
    <t>Inne sprawy sporne</t>
  </si>
  <si>
    <t>koszty związane z epidemią COVID-19 - środki własne</t>
  </si>
  <si>
    <t>210</t>
  </si>
  <si>
    <t>II.2.4. Informacja o kwocie należności z tytułu podatków realizowanych przez organy podatkowe podległe ministrowi właściwemu do spraw finansów publicznych wykazywanych w sprawozdaniu z wykonania planu dochodów budżetowych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</si>
</sst>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D_M_-;\-* #,##0.00\ _D_M_-;_-* &quot;-&quot;??\ _D_M_-;_-@_-"/>
  </numFmts>
  <fonts count="1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i/>
      <sz val="11"/>
      <color indexed="9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color indexed="36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7"/>
      <name val="Calibri"/>
      <family val="2"/>
      <charset val="238"/>
    </font>
    <font>
      <sz val="10"/>
      <color indexed="30"/>
      <name val="Calibri"/>
      <family val="2"/>
      <charset val="238"/>
    </font>
    <font>
      <sz val="8"/>
      <name val="Calibri"/>
      <family val="2"/>
      <charset val="238"/>
    </font>
    <font>
      <u/>
      <sz val="10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0"/>
      <name val="Book Antiqua"/>
      <family val="1"/>
      <charset val="238"/>
    </font>
    <font>
      <b/>
      <sz val="8"/>
      <name val="Book Antiqua"/>
      <family val="1"/>
      <charset val="238"/>
    </font>
    <font>
      <b/>
      <sz val="11"/>
      <name val="Book Antiqua"/>
      <family val="1"/>
      <charset val="238"/>
    </font>
    <font>
      <sz val="14"/>
      <name val="Book Antiqua"/>
      <family val="1"/>
      <charset val="238"/>
    </font>
    <font>
      <b/>
      <u/>
      <sz val="20"/>
      <name val="Book Antiqua"/>
      <family val="1"/>
      <charset val="238"/>
    </font>
    <font>
      <b/>
      <sz val="10"/>
      <name val="Book Antiqua"/>
      <family val="1"/>
      <charset val="238"/>
    </font>
    <font>
      <b/>
      <sz val="14"/>
      <name val="Book Antiqua"/>
      <family val="1"/>
      <charset val="238"/>
    </font>
    <font>
      <sz val="8"/>
      <name val="Book Antiqua"/>
      <family val="1"/>
      <charset val="238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  <font>
      <i/>
      <sz val="10"/>
      <name val="Book Antiqua"/>
      <family val="1"/>
      <charset val="238"/>
    </font>
    <font>
      <b/>
      <i/>
      <sz val="10"/>
      <name val="Book Antiqua"/>
      <family val="1"/>
      <charset val="238"/>
    </font>
    <font>
      <i/>
      <sz val="8"/>
      <name val="Book Antiqua"/>
      <family val="1"/>
      <charset val="238"/>
    </font>
    <font>
      <b/>
      <sz val="9"/>
      <name val="Book Antiqua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b/>
      <u/>
      <sz val="10"/>
      <name val="Book Antiqua"/>
      <family val="1"/>
      <charset val="238"/>
    </font>
    <font>
      <b/>
      <u/>
      <sz val="14"/>
      <name val="Book Antiqua"/>
      <family val="1"/>
      <charset val="238"/>
    </font>
    <font>
      <b/>
      <u/>
      <sz val="16"/>
      <name val="Book Antiqua"/>
      <family val="1"/>
      <charset val="238"/>
    </font>
    <font>
      <sz val="10"/>
      <name val="Arial CE"/>
      <charset val="238"/>
    </font>
    <font>
      <sz val="11"/>
      <name val="Book Antiqua"/>
      <family val="1"/>
      <charset val="238"/>
    </font>
    <font>
      <b/>
      <u/>
      <sz val="14"/>
      <name val="Bookman Old Style"/>
      <family val="1"/>
      <charset val="238"/>
    </font>
    <font>
      <b/>
      <u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17"/>
      <name val="Book Antiqua"/>
      <family val="1"/>
      <charset val="238"/>
    </font>
    <font>
      <sz val="10"/>
      <color indexed="12"/>
      <name val="Book Antiqua"/>
      <family val="1"/>
      <charset val="238"/>
    </font>
    <font>
      <sz val="8"/>
      <color indexed="10"/>
      <name val="Book Antiqua"/>
      <family val="1"/>
      <charset val="238"/>
    </font>
    <font>
      <i/>
      <sz val="8"/>
      <name val="Times New Roman"/>
      <family val="1"/>
      <charset val="238"/>
    </font>
    <font>
      <sz val="12"/>
      <color indexed="12"/>
      <name val="Book Antiqua"/>
      <family val="1"/>
      <charset val="238"/>
    </font>
    <font>
      <b/>
      <u/>
      <sz val="16"/>
      <name val="Bookman Old Style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0"/>
      <color rgb="FF0070C0"/>
      <name val="Arial CE"/>
      <family val="2"/>
      <charset val="238"/>
    </font>
    <font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rgb="FF0070C0"/>
      <name val="Arial CE"/>
      <family val="2"/>
      <charset val="238"/>
    </font>
    <font>
      <sz val="12"/>
      <color rgb="FF0070C0"/>
      <name val="Arial"/>
      <family val="2"/>
      <charset val="238"/>
    </font>
    <font>
      <sz val="12"/>
      <color indexed="17"/>
      <name val="Arial"/>
      <family val="2"/>
      <charset val="238"/>
    </font>
    <font>
      <b/>
      <sz val="8"/>
      <name val="Times New Roman"/>
      <family val="1"/>
      <charset val="238"/>
    </font>
    <font>
      <i/>
      <sz val="8"/>
      <color indexed="10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rgb="FF00B050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sz val="10"/>
      <color rgb="FF0070C0"/>
      <name val="Book Antiqua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sz val="10"/>
      <color rgb="FF00B0F0"/>
      <name val="Book Antiqua"/>
      <family val="1"/>
      <charset val="238"/>
    </font>
    <font>
      <sz val="10"/>
      <color rgb="FFFF0000"/>
      <name val="Arial"/>
      <family val="2"/>
      <charset val="238"/>
    </font>
    <font>
      <b/>
      <sz val="12"/>
      <color indexed="12"/>
      <name val="Book Antiqua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rgb="FFFF0000"/>
      <name val="Book Antiqua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40" fillId="0" borderId="0"/>
    <xf numFmtId="0" fontId="76" fillId="0" borderId="0"/>
    <xf numFmtId="0" fontId="40" fillId="0" borderId="0"/>
    <xf numFmtId="0" fontId="7" fillId="0" borderId="0"/>
  </cellStyleXfs>
  <cellXfs count="1473">
    <xf numFmtId="0" fontId="0" fillId="0" borderId="0" xfId="0"/>
    <xf numFmtId="0" fontId="4" fillId="0" borderId="0" xfId="0" applyFont="1"/>
    <xf numFmtId="0" fontId="2" fillId="0" borderId="0" xfId="0" applyFont="1"/>
    <xf numFmtId="0" fontId="2" fillId="2" borderId="8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43" fontId="2" fillId="0" borderId="0" xfId="1" applyFont="1"/>
    <xf numFmtId="0" fontId="3" fillId="0" borderId="11" xfId="0" applyFont="1" applyFill="1" applyBorder="1" applyAlignment="1">
      <alignment wrapText="1"/>
    </xf>
    <xf numFmtId="4" fontId="3" fillId="2" borderId="11" xfId="0" applyNumberFormat="1" applyFont="1" applyFill="1" applyBorder="1" applyAlignment="1">
      <alignment horizontal="right" wrapText="1"/>
    </xf>
    <xf numFmtId="4" fontId="3" fillId="0" borderId="11" xfId="0" applyNumberFormat="1" applyFont="1" applyFill="1" applyBorder="1" applyAlignment="1">
      <alignment horizontal="right" wrapText="1"/>
    </xf>
    <xf numFmtId="0" fontId="3" fillId="2" borderId="11" xfId="0" applyFont="1" applyFill="1" applyBorder="1" applyAlignment="1">
      <alignment wrapText="1"/>
    </xf>
    <xf numFmtId="4" fontId="8" fillId="0" borderId="0" xfId="0" applyNumberFormat="1" applyFont="1"/>
    <xf numFmtId="4" fontId="2" fillId="0" borderId="0" xfId="0" applyNumberFormat="1" applyFont="1"/>
    <xf numFmtId="4" fontId="3" fillId="2" borderId="11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wrapText="1"/>
    </xf>
    <xf numFmtId="4" fontId="2" fillId="2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>
      <alignment horizontal="right"/>
    </xf>
    <xf numFmtId="4" fontId="3" fillId="2" borderId="11" xfId="0" applyNumberFormat="1" applyFont="1" applyFill="1" applyBorder="1" applyAlignment="1">
      <alignment wrapText="1"/>
    </xf>
    <xf numFmtId="4" fontId="3" fillId="2" borderId="11" xfId="0" applyNumberFormat="1" applyFont="1" applyFill="1" applyBorder="1"/>
    <xf numFmtId="4" fontId="5" fillId="0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 wrapText="1"/>
    </xf>
    <xf numFmtId="43" fontId="2" fillId="2" borderId="11" xfId="1" applyFont="1" applyFill="1" applyBorder="1" applyAlignment="1">
      <alignment horizontal="right" wrapText="1"/>
    </xf>
    <xf numFmtId="43" fontId="2" fillId="0" borderId="0" xfId="0" applyNumberFormat="1" applyFont="1"/>
    <xf numFmtId="43" fontId="3" fillId="2" borderId="11" xfId="1" applyFont="1" applyFill="1" applyBorder="1" applyAlignment="1">
      <alignment horizontal="right"/>
    </xf>
    <xf numFmtId="43" fontId="3" fillId="0" borderId="11" xfId="1" applyFont="1" applyFill="1" applyBorder="1" applyAlignment="1">
      <alignment horizontal="right"/>
    </xf>
    <xf numFmtId="43" fontId="2" fillId="2" borderId="11" xfId="1" applyFont="1" applyFill="1" applyBorder="1" applyAlignment="1">
      <alignment horizontal="right"/>
    </xf>
    <xf numFmtId="164" fontId="2" fillId="0" borderId="0" xfId="0" applyNumberFormat="1" applyFont="1"/>
    <xf numFmtId="4" fontId="6" fillId="0" borderId="11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 wrapText="1"/>
    </xf>
    <xf numFmtId="4" fontId="2" fillId="2" borderId="11" xfId="0" applyNumberFormat="1" applyFont="1" applyFill="1" applyBorder="1" applyAlignment="1">
      <alignment wrapText="1"/>
    </xf>
    <xf numFmtId="4" fontId="6" fillId="2" borderId="11" xfId="0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horizontal="right"/>
    </xf>
    <xf numFmtId="4" fontId="5" fillId="0" borderId="12" xfId="0" applyNumberFormat="1" applyFont="1" applyFill="1" applyBorder="1" applyAlignment="1">
      <alignment horizontal="right"/>
    </xf>
    <xf numFmtId="0" fontId="2" fillId="0" borderId="0" xfId="0" applyFont="1" applyBorder="1" applyAlignment="1">
      <alignment wrapText="1"/>
    </xf>
    <xf numFmtId="43" fontId="2" fillId="0" borderId="0" xfId="0" applyNumberFormat="1" applyFont="1" applyBorder="1" applyAlignment="1">
      <alignment wrapText="1"/>
    </xf>
    <xf numFmtId="43" fontId="2" fillId="0" borderId="0" xfId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0" fontId="10" fillId="0" borderId="13" xfId="0" applyFont="1" applyBorder="1" applyAlignment="1">
      <alignment horizontal="center"/>
    </xf>
    <xf numFmtId="0" fontId="9" fillId="0" borderId="0" xfId="0" applyFont="1"/>
    <xf numFmtId="0" fontId="9" fillId="0" borderId="16" xfId="0" applyFont="1" applyBorder="1"/>
    <xf numFmtId="0" fontId="10" fillId="0" borderId="16" xfId="0" applyFont="1" applyBorder="1" applyAlignment="1">
      <alignment horizontal="center"/>
    </xf>
    <xf numFmtId="0" fontId="9" fillId="0" borderId="21" xfId="0" applyFont="1" applyBorder="1" applyAlignment="1">
      <alignment horizontal="center" wrapText="1"/>
    </xf>
    <xf numFmtId="0" fontId="9" fillId="0" borderId="21" xfId="0" applyFont="1" applyBorder="1"/>
    <xf numFmtId="43" fontId="9" fillId="0" borderId="0" xfId="0" applyNumberFormat="1" applyFont="1"/>
    <xf numFmtId="0" fontId="9" fillId="0" borderId="26" xfId="0" applyFont="1" applyBorder="1" applyAlignment="1">
      <alignment horizontal="center" vertical="center" wrapText="1"/>
    </xf>
    <xf numFmtId="43" fontId="10" fillId="0" borderId="26" xfId="1" applyFont="1" applyFill="1" applyBorder="1"/>
    <xf numFmtId="43" fontId="9" fillId="0" borderId="0" xfId="1" applyFont="1"/>
    <xf numFmtId="43" fontId="14" fillId="0" borderId="0" xfId="1" applyFont="1"/>
    <xf numFmtId="43" fontId="15" fillId="0" borderId="0" xfId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vertical="top"/>
    </xf>
    <xf numFmtId="0" fontId="13" fillId="0" borderId="0" xfId="0" applyFont="1" applyBorder="1" applyAlignment="1">
      <alignment wrapText="1"/>
    </xf>
    <xf numFmtId="0" fontId="10" fillId="0" borderId="0" xfId="0" applyFont="1"/>
    <xf numFmtId="0" fontId="9" fillId="0" borderId="0" xfId="0" applyFont="1" applyFill="1"/>
    <xf numFmtId="43" fontId="9" fillId="0" borderId="0" xfId="0" applyNumberFormat="1" applyFont="1" applyFill="1"/>
    <xf numFmtId="43" fontId="9" fillId="0" borderId="0" xfId="1" applyFont="1" applyFill="1"/>
    <xf numFmtId="0" fontId="11" fillId="0" borderId="0" xfId="0" applyFont="1" applyFill="1"/>
    <xf numFmtId="43" fontId="11" fillId="0" borderId="0" xfId="1" applyFont="1" applyFill="1"/>
    <xf numFmtId="0" fontId="10" fillId="0" borderId="0" xfId="0" applyFont="1" applyFill="1"/>
    <xf numFmtId="43" fontId="9" fillId="0" borderId="26" xfId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43" fontId="9" fillId="0" borderId="0" xfId="1" applyFont="1" applyFill="1" applyBorder="1"/>
    <xf numFmtId="43" fontId="10" fillId="0" borderId="0" xfId="1" applyFont="1" applyFill="1" applyBorder="1"/>
    <xf numFmtId="0" fontId="9" fillId="0" borderId="0" xfId="0" applyFont="1" applyFill="1" applyBorder="1" applyAlignment="1">
      <alignment wrapText="1"/>
    </xf>
    <xf numFmtId="43" fontId="9" fillId="0" borderId="0" xfId="0" applyNumberFormat="1" applyFont="1" applyFill="1" applyBorder="1"/>
    <xf numFmtId="43" fontId="12" fillId="0" borderId="26" xfId="1" applyFont="1" applyFill="1" applyBorder="1"/>
    <xf numFmtId="0" fontId="9" fillId="0" borderId="21" xfId="0" applyFont="1" applyBorder="1" applyAlignment="1">
      <alignment horizontal="left" wrapText="1"/>
    </xf>
    <xf numFmtId="0" fontId="10" fillId="0" borderId="13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21" xfId="0" applyFont="1" applyBorder="1"/>
    <xf numFmtId="0" fontId="9" fillId="0" borderId="25" xfId="0" applyFont="1" applyBorder="1" applyAlignment="1">
      <alignment horizontal="center" vertical="center" wrapText="1"/>
    </xf>
    <xf numFmtId="43" fontId="10" fillId="0" borderId="26" xfId="1" applyFont="1" applyFill="1" applyBorder="1" applyAlignment="1">
      <alignment wrapText="1"/>
    </xf>
    <xf numFmtId="43" fontId="9" fillId="0" borderId="26" xfId="1" applyFont="1" applyFill="1" applyBorder="1" applyAlignment="1">
      <alignment wrapText="1"/>
    </xf>
    <xf numFmtId="43" fontId="10" fillId="0" borderId="0" xfId="0" applyNumberFormat="1" applyFont="1" applyFill="1" applyBorder="1"/>
    <xf numFmtId="0" fontId="19" fillId="0" borderId="0" xfId="0" applyFont="1" applyFill="1" applyBorder="1"/>
    <xf numFmtId="43" fontId="19" fillId="0" borderId="0" xfId="1" applyFont="1" applyFill="1" applyBorder="1"/>
    <xf numFmtId="0" fontId="19" fillId="0" borderId="0" xfId="0" applyFont="1" applyFill="1" applyBorder="1" applyAlignment="1">
      <alignment horizontal="right"/>
    </xf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43" fontId="20" fillId="0" borderId="0" xfId="1" applyFont="1" applyFill="1" applyBorder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6" fillId="4" borderId="30" xfId="0" applyFont="1" applyFill="1" applyBorder="1" applyAlignment="1">
      <alignment horizontal="center" vertical="center" wrapText="1"/>
    </xf>
    <xf numFmtId="0" fontId="27" fillId="4" borderId="31" xfId="0" applyFont="1" applyFill="1" applyBorder="1" applyAlignment="1">
      <alignment horizontal="center" vertical="center" wrapText="1"/>
    </xf>
    <xf numFmtId="0" fontId="26" fillId="4" borderId="3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vertical="center" wrapText="1"/>
    </xf>
    <xf numFmtId="0" fontId="29" fillId="0" borderId="30" xfId="0" applyFont="1" applyBorder="1" applyAlignment="1">
      <alignment vertical="center" wrapText="1"/>
    </xf>
    <xf numFmtId="43" fontId="26" fillId="0" borderId="34" xfId="1" applyFont="1" applyFill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9" fillId="0" borderId="30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vertical="center" wrapText="1"/>
    </xf>
    <xf numFmtId="0" fontId="29" fillId="0" borderId="30" xfId="0" applyFont="1" applyFill="1" applyBorder="1" applyAlignment="1">
      <alignment vertical="center" wrapText="1"/>
    </xf>
    <xf numFmtId="43" fontId="29" fillId="0" borderId="34" xfId="1" applyFont="1" applyFill="1" applyBorder="1" applyAlignment="1">
      <alignment horizontal="left" vertical="center"/>
    </xf>
    <xf numFmtId="43" fontId="29" fillId="0" borderId="30" xfId="1" applyFont="1" applyFill="1" applyBorder="1" applyAlignment="1">
      <alignment horizontal="right" vertical="center"/>
    </xf>
    <xf numFmtId="4" fontId="29" fillId="0" borderId="30" xfId="0" applyNumberFormat="1" applyFont="1" applyFill="1" applyBorder="1" applyAlignment="1">
      <alignment horizontal="right" vertical="center"/>
    </xf>
    <xf numFmtId="4" fontId="29" fillId="0" borderId="31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4" fontId="29" fillId="0" borderId="0" xfId="0" applyNumberFormat="1" applyFont="1" applyFill="1" applyBorder="1" applyAlignment="1">
      <alignment vertical="center"/>
    </xf>
    <xf numFmtId="0" fontId="30" fillId="0" borderId="30" xfId="0" applyFont="1" applyFill="1" applyBorder="1" applyAlignment="1">
      <alignment horizontal="center" vertical="center" wrapText="1"/>
    </xf>
    <xf numFmtId="0" fontId="30" fillId="0" borderId="31" xfId="0" applyFont="1" applyFill="1" applyBorder="1" applyAlignment="1">
      <alignment vertical="center" wrapText="1"/>
    </xf>
    <xf numFmtId="43" fontId="29" fillId="0" borderId="34" xfId="1" applyFont="1" applyFill="1" applyBorder="1" applyAlignment="1">
      <alignment horizontal="right" vertical="center"/>
    </xf>
    <xf numFmtId="0" fontId="29" fillId="0" borderId="3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vertical="center" wrapText="1"/>
    </xf>
    <xf numFmtId="0" fontId="29" fillId="0" borderId="35" xfId="0" applyFont="1" applyFill="1" applyBorder="1" applyAlignment="1">
      <alignment vertical="center" wrapText="1"/>
    </xf>
    <xf numFmtId="43" fontId="29" fillId="0" borderId="9" xfId="1" applyFont="1" applyFill="1" applyBorder="1" applyAlignment="1">
      <alignment horizontal="right" vertical="center"/>
    </xf>
    <xf numFmtId="43" fontId="29" fillId="0" borderId="35" xfId="1" applyFont="1" applyFill="1" applyBorder="1" applyAlignment="1">
      <alignment horizontal="right" vertical="center"/>
    </xf>
    <xf numFmtId="0" fontId="29" fillId="0" borderId="35" xfId="0" applyFont="1" applyFill="1" applyBorder="1" applyAlignment="1">
      <alignment horizontal="right" vertical="center"/>
    </xf>
    <xf numFmtId="4" fontId="29" fillId="0" borderId="36" xfId="0" applyNumberFormat="1" applyFont="1" applyFill="1" applyBorder="1" applyAlignment="1">
      <alignment vertical="center"/>
    </xf>
    <xf numFmtId="0" fontId="31" fillId="0" borderId="37" xfId="0" applyFont="1" applyFill="1" applyBorder="1" applyAlignment="1">
      <alignment horizontal="center" vertical="center" wrapText="1"/>
    </xf>
    <xf numFmtId="0" fontId="31" fillId="0" borderId="36" xfId="0" applyFont="1" applyFill="1" applyBorder="1" applyAlignment="1">
      <alignment vertical="center" wrapText="1"/>
    </xf>
    <xf numFmtId="0" fontId="32" fillId="0" borderId="35" xfId="0" applyFont="1" applyFill="1" applyBorder="1" applyAlignment="1">
      <alignment vertical="center" wrapText="1"/>
    </xf>
    <xf numFmtId="43" fontId="26" fillId="0" borderId="9" xfId="1" applyFont="1" applyFill="1" applyBorder="1" applyAlignment="1">
      <alignment horizontal="right" vertical="center"/>
    </xf>
    <xf numFmtId="43" fontId="26" fillId="0" borderId="35" xfId="1" applyFont="1" applyFill="1" applyBorder="1" applyAlignment="1">
      <alignment horizontal="right" vertical="center"/>
    </xf>
    <xf numFmtId="0" fontId="26" fillId="0" borderId="35" xfId="0" applyFont="1" applyFill="1" applyBorder="1" applyAlignment="1">
      <alignment horizontal="right" vertical="center"/>
    </xf>
    <xf numFmtId="4" fontId="26" fillId="0" borderId="36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31" fillId="0" borderId="38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vertical="center" wrapText="1"/>
    </xf>
    <xf numFmtId="0" fontId="32" fillId="0" borderId="32" xfId="0" applyFont="1" applyFill="1" applyBorder="1" applyAlignment="1">
      <alignment vertical="center" wrapText="1"/>
    </xf>
    <xf numFmtId="43" fontId="26" fillId="0" borderId="0" xfId="1" applyFont="1" applyFill="1" applyBorder="1" applyAlignment="1">
      <alignment horizontal="right" vertical="center"/>
    </xf>
    <xf numFmtId="43" fontId="26" fillId="0" borderId="32" xfId="1" applyFont="1" applyFill="1" applyBorder="1" applyAlignment="1">
      <alignment horizontal="right" vertical="center"/>
    </xf>
    <xf numFmtId="0" fontId="26" fillId="0" borderId="32" xfId="0" applyFont="1" applyFill="1" applyBorder="1" applyAlignment="1">
      <alignment horizontal="right" vertical="center"/>
    </xf>
    <xf numFmtId="4" fontId="26" fillId="0" borderId="33" xfId="0" applyNumberFormat="1" applyFont="1" applyFill="1" applyBorder="1" applyAlignment="1">
      <alignment vertical="center"/>
    </xf>
    <xf numFmtId="4" fontId="29" fillId="0" borderId="35" xfId="0" applyNumberFormat="1" applyFont="1" applyFill="1" applyBorder="1" applyAlignment="1">
      <alignment horizontal="right" vertical="center"/>
    </xf>
    <xf numFmtId="4" fontId="26" fillId="0" borderId="35" xfId="0" applyNumberFormat="1" applyFont="1" applyFill="1" applyBorder="1" applyAlignment="1">
      <alignment horizontal="right" vertical="center"/>
    </xf>
    <xf numFmtId="4" fontId="26" fillId="0" borderId="32" xfId="0" applyNumberFormat="1" applyFont="1" applyFill="1" applyBorder="1" applyAlignment="1">
      <alignment horizontal="right" vertical="center"/>
    </xf>
    <xf numFmtId="0" fontId="29" fillId="0" borderId="39" xfId="0" applyFont="1" applyFill="1" applyBorder="1" applyAlignment="1">
      <alignment vertical="center" wrapText="1"/>
    </xf>
    <xf numFmtId="0" fontId="29" fillId="0" borderId="40" xfId="0" applyFont="1" applyFill="1" applyBorder="1" applyAlignment="1">
      <alignment vertical="center" wrapText="1"/>
    </xf>
    <xf numFmtId="43" fontId="29" fillId="0" borderId="41" xfId="1" applyFont="1" applyFill="1" applyBorder="1" applyAlignment="1">
      <alignment horizontal="right" vertical="center"/>
    </xf>
    <xf numFmtId="43" fontId="29" fillId="0" borderId="40" xfId="1" applyFont="1" applyFill="1" applyBorder="1" applyAlignment="1">
      <alignment horizontal="right" vertical="center"/>
    </xf>
    <xf numFmtId="4" fontId="29" fillId="0" borderId="40" xfId="0" applyNumberFormat="1" applyFont="1" applyFill="1" applyBorder="1" applyAlignment="1">
      <alignment horizontal="right" vertical="center"/>
    </xf>
    <xf numFmtId="4" fontId="29" fillId="0" borderId="39" xfId="0" applyNumberFormat="1" applyFont="1" applyFill="1" applyBorder="1" applyAlignment="1">
      <alignment vertical="center"/>
    </xf>
    <xf numFmtId="0" fontId="30" fillId="0" borderId="26" xfId="0" applyFont="1" applyFill="1" applyBorder="1" applyAlignment="1">
      <alignment vertical="center" wrapText="1"/>
    </xf>
    <xf numFmtId="43" fontId="29" fillId="0" borderId="26" xfId="1" applyFont="1" applyFill="1" applyBorder="1" applyAlignment="1">
      <alignment horizontal="right" vertical="center"/>
    </xf>
    <xf numFmtId="0" fontId="29" fillId="0" borderId="21" xfId="0" applyFont="1" applyFill="1" applyBorder="1" applyAlignment="1">
      <alignment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vertical="center" wrapText="1"/>
    </xf>
    <xf numFmtId="0" fontId="32" fillId="0" borderId="45" xfId="0" applyFont="1" applyFill="1" applyBorder="1" applyAlignment="1">
      <alignment vertical="center" wrapText="1"/>
    </xf>
    <xf numFmtId="43" fontId="26" fillId="0" borderId="46" xfId="1" applyFont="1" applyFill="1" applyBorder="1" applyAlignment="1">
      <alignment horizontal="right" vertical="center"/>
    </xf>
    <xf numFmtId="43" fontId="26" fillId="0" borderId="45" xfId="1" applyFont="1" applyFill="1" applyBorder="1" applyAlignment="1">
      <alignment horizontal="right" vertical="center"/>
    </xf>
    <xf numFmtId="4" fontId="26" fillId="0" borderId="45" xfId="0" applyNumberFormat="1" applyFont="1" applyFill="1" applyBorder="1" applyAlignment="1">
      <alignment horizontal="right" vertical="center"/>
    </xf>
    <xf numFmtId="4" fontId="26" fillId="0" borderId="44" xfId="0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6" fillId="0" borderId="0" xfId="0" applyFont="1"/>
    <xf numFmtId="0" fontId="34" fillId="0" borderId="0" xfId="0" applyFont="1"/>
    <xf numFmtId="0" fontId="34" fillId="0" borderId="0" xfId="3" applyFont="1" applyAlignment="1">
      <alignment vertical="center"/>
    </xf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3" applyNumberFormat="1" applyFont="1" applyAlignment="1">
      <alignment vertical="center"/>
    </xf>
    <xf numFmtId="0" fontId="33" fillId="0" borderId="0" xfId="0" applyFont="1"/>
    <xf numFmtId="0" fontId="28" fillId="0" borderId="0" xfId="0" applyFont="1"/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43" fontId="30" fillId="0" borderId="30" xfId="1" applyFont="1" applyFill="1" applyBorder="1" applyAlignment="1">
      <alignment horizontal="right" vertical="center"/>
    </xf>
    <xf numFmtId="43" fontId="29" fillId="0" borderId="31" xfId="1" applyFont="1" applyFill="1" applyBorder="1" applyAlignment="1">
      <alignment vertical="center"/>
    </xf>
    <xf numFmtId="43" fontId="29" fillId="0" borderId="31" xfId="1" applyFont="1" applyFill="1" applyBorder="1" applyAlignment="1">
      <alignment vertical="center" wrapText="1"/>
    </xf>
    <xf numFmtId="43" fontId="29" fillId="0" borderId="30" xfId="1" applyFont="1" applyFill="1" applyBorder="1" applyAlignment="1">
      <alignment vertical="center"/>
    </xf>
    <xf numFmtId="0" fontId="26" fillId="0" borderId="0" xfId="0" applyFont="1" applyAlignment="1"/>
    <xf numFmtId="0" fontId="30" fillId="0" borderId="0" xfId="0" applyFont="1" applyAlignment="1">
      <alignment vertical="top" wrapText="1"/>
    </xf>
    <xf numFmtId="0" fontId="30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22" fillId="4" borderId="34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top"/>
    </xf>
    <xf numFmtId="0" fontId="28" fillId="0" borderId="0" xfId="0" applyFont="1" applyFill="1" applyAlignment="1">
      <alignment horizontal="center" vertical="top"/>
    </xf>
    <xf numFmtId="4" fontId="26" fillId="0" borderId="0" xfId="0" applyNumberFormat="1" applyFont="1" applyFill="1" applyBorder="1"/>
    <xf numFmtId="4" fontId="28" fillId="0" borderId="0" xfId="0" applyNumberFormat="1" applyFont="1" applyFill="1" applyBorder="1"/>
    <xf numFmtId="0" fontId="28" fillId="0" borderId="0" xfId="0" applyFont="1" applyFill="1" applyBorder="1"/>
    <xf numFmtId="0" fontId="28" fillId="0" borderId="0" xfId="0" applyFont="1" applyFill="1"/>
    <xf numFmtId="0" fontId="22" fillId="0" borderId="47" xfId="0" applyFont="1" applyFill="1" applyBorder="1" applyAlignment="1">
      <alignment horizontal="center" wrapText="1"/>
    </xf>
    <xf numFmtId="0" fontId="29" fillId="0" borderId="30" xfId="0" applyFont="1" applyFill="1" applyBorder="1" applyAlignment="1">
      <alignment wrapText="1"/>
    </xf>
    <xf numFmtId="0" fontId="27" fillId="0" borderId="34" xfId="0" applyFont="1" applyFill="1" applyBorder="1" applyAlignment="1">
      <alignment wrapText="1"/>
    </xf>
    <xf numFmtId="0" fontId="29" fillId="0" borderId="34" xfId="0" applyNumberFormat="1" applyFont="1" applyFill="1" applyBorder="1" applyAlignment="1">
      <alignment horizontal="center"/>
    </xf>
    <xf numFmtId="0" fontId="29" fillId="0" borderId="30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4" fontId="27" fillId="0" borderId="0" xfId="0" applyNumberFormat="1" applyFont="1" applyFill="1" applyBorder="1"/>
    <xf numFmtId="0" fontId="29" fillId="0" borderId="42" xfId="0" applyFont="1" applyFill="1" applyBorder="1" applyAlignment="1">
      <alignment horizontal="center" wrapText="1"/>
    </xf>
    <xf numFmtId="0" fontId="29" fillId="0" borderId="32" xfId="0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horizontal="right"/>
    </xf>
    <xf numFmtId="0" fontId="29" fillId="0" borderId="32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 vertical="center"/>
    </xf>
    <xf numFmtId="4" fontId="29" fillId="0" borderId="0" xfId="0" applyNumberFormat="1" applyFont="1" applyFill="1" applyBorder="1"/>
    <xf numFmtId="0" fontId="29" fillId="0" borderId="0" xfId="0" applyFont="1" applyFill="1" applyBorder="1"/>
    <xf numFmtId="0" fontId="29" fillId="0" borderId="0" xfId="0" applyFont="1" applyFill="1"/>
    <xf numFmtId="0" fontId="29" fillId="0" borderId="47" xfId="0" applyFont="1" applyFill="1" applyBorder="1" applyAlignment="1">
      <alignment horizontal="center" wrapText="1"/>
    </xf>
    <xf numFmtId="0" fontId="29" fillId="0" borderId="34" xfId="0" applyFont="1" applyFill="1" applyBorder="1" applyAlignment="1">
      <alignment wrapText="1"/>
    </xf>
    <xf numFmtId="4" fontId="29" fillId="0" borderId="34" xfId="0" applyNumberFormat="1" applyFont="1" applyFill="1" applyBorder="1" applyAlignment="1">
      <alignment horizontal="right"/>
    </xf>
    <xf numFmtId="4" fontId="29" fillId="0" borderId="34" xfId="0" applyNumberFormat="1" applyFont="1" applyFill="1" applyBorder="1" applyAlignment="1">
      <alignment horizontal="right" vertical="center"/>
    </xf>
    <xf numFmtId="4" fontId="29" fillId="0" borderId="0" xfId="0" applyNumberFormat="1" applyFont="1" applyFill="1" applyBorder="1" applyAlignment="1">
      <alignment horizontal="right" vertical="center"/>
    </xf>
    <xf numFmtId="4" fontId="29" fillId="0" borderId="0" xfId="0" applyNumberFormat="1" applyFont="1" applyFill="1" applyBorder="1" applyAlignment="1">
      <alignment horizontal="right"/>
    </xf>
    <xf numFmtId="4" fontId="29" fillId="0" borderId="0" xfId="0" applyNumberFormat="1" applyFont="1" applyFill="1" applyBorder="1" applyAlignment="1">
      <alignment wrapText="1"/>
    </xf>
    <xf numFmtId="0" fontId="26" fillId="0" borderId="0" xfId="0" applyFont="1" applyFill="1" applyBorder="1"/>
    <xf numFmtId="0" fontId="26" fillId="0" borderId="0" xfId="0" applyFont="1" applyFill="1"/>
    <xf numFmtId="0" fontId="30" fillId="0" borderId="48" xfId="0" applyFont="1" applyFill="1" applyBorder="1" applyAlignment="1">
      <alignment horizontal="center" wrapText="1"/>
    </xf>
    <xf numFmtId="0" fontId="30" fillId="0" borderId="35" xfId="0" applyFont="1" applyFill="1" applyBorder="1" applyAlignment="1">
      <alignment wrapText="1"/>
    </xf>
    <xf numFmtId="0" fontId="30" fillId="0" borderId="9" xfId="0" applyFont="1" applyFill="1" applyBorder="1" applyAlignment="1">
      <alignment wrapText="1"/>
    </xf>
    <xf numFmtId="4" fontId="30" fillId="0" borderId="9" xfId="0" applyNumberFormat="1" applyFont="1" applyFill="1" applyBorder="1" applyAlignment="1">
      <alignment horizontal="right"/>
    </xf>
    <xf numFmtId="4" fontId="30" fillId="0" borderId="35" xfId="0" applyNumberFormat="1" applyFont="1" applyFill="1" applyBorder="1" applyAlignment="1">
      <alignment horizontal="right" vertical="center"/>
    </xf>
    <xf numFmtId="4" fontId="30" fillId="0" borderId="9" xfId="0" applyNumberFormat="1" applyFont="1" applyFill="1" applyBorder="1" applyAlignment="1">
      <alignment horizontal="right" vertical="center"/>
    </xf>
    <xf numFmtId="4" fontId="30" fillId="0" borderId="0" xfId="0" applyNumberFormat="1" applyFont="1" applyFill="1" applyBorder="1" applyAlignment="1">
      <alignment horizontal="right" vertical="center"/>
    </xf>
    <xf numFmtId="4" fontId="30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right"/>
    </xf>
    <xf numFmtId="4" fontId="21" fillId="0" borderId="0" xfId="0" applyNumberFormat="1" applyFont="1" applyFill="1" applyBorder="1"/>
    <xf numFmtId="0" fontId="21" fillId="0" borderId="0" xfId="0" applyFont="1" applyFill="1" applyBorder="1"/>
    <xf numFmtId="0" fontId="21" fillId="0" borderId="0" xfId="0" applyFont="1" applyFill="1"/>
    <xf numFmtId="0" fontId="30" fillId="0" borderId="42" xfId="0" applyFont="1" applyFill="1" applyBorder="1" applyAlignment="1">
      <alignment horizontal="center" wrapText="1"/>
    </xf>
    <xf numFmtId="0" fontId="30" fillId="0" borderId="44" xfId="0" applyFont="1" applyFill="1" applyBorder="1" applyAlignment="1">
      <alignment wrapText="1"/>
    </xf>
    <xf numFmtId="0" fontId="29" fillId="0" borderId="46" xfId="0" applyFont="1" applyFill="1" applyBorder="1" applyAlignment="1">
      <alignment wrapText="1"/>
    </xf>
    <xf numFmtId="43" fontId="29" fillId="0" borderId="45" xfId="1" applyFont="1" applyFill="1" applyBorder="1" applyAlignment="1">
      <alignment horizontal="right"/>
    </xf>
    <xf numFmtId="43" fontId="29" fillId="0" borderId="46" xfId="1" applyFont="1" applyFill="1" applyBorder="1" applyAlignment="1">
      <alignment horizontal="right"/>
    </xf>
    <xf numFmtId="43" fontId="29" fillId="0" borderId="45" xfId="1" applyFont="1" applyFill="1" applyBorder="1" applyAlignment="1">
      <alignment horizontal="right" vertical="center"/>
    </xf>
    <xf numFmtId="43" fontId="29" fillId="0" borderId="46" xfId="1" applyFont="1" applyFill="1" applyBorder="1" applyAlignment="1">
      <alignment horizontal="right" vertical="center"/>
    </xf>
    <xf numFmtId="0" fontId="30" fillId="0" borderId="26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wrapText="1"/>
    </xf>
    <xf numFmtId="43" fontId="30" fillId="0" borderId="26" xfId="1" applyFont="1" applyFill="1" applyBorder="1" applyAlignment="1">
      <alignment horizontal="right" vertical="center"/>
    </xf>
    <xf numFmtId="43" fontId="30" fillId="0" borderId="26" xfId="1" applyFont="1" applyFill="1" applyBorder="1" applyAlignment="1">
      <alignment vertical="center"/>
    </xf>
    <xf numFmtId="43" fontId="21" fillId="0" borderId="0" xfId="1" applyFont="1" applyAlignment="1">
      <alignment vertical="center"/>
    </xf>
    <xf numFmtId="43" fontId="24" fillId="0" borderId="0" xfId="1" applyFont="1" applyAlignment="1">
      <alignment vertical="center"/>
    </xf>
    <xf numFmtId="0" fontId="21" fillId="0" borderId="0" xfId="0" applyFont="1"/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1" fillId="0" borderId="0" xfId="4" applyFont="1" applyAlignment="1">
      <alignment horizontal="left" wrapText="1"/>
    </xf>
    <xf numFmtId="43" fontId="28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top" wrapText="1"/>
    </xf>
    <xf numFmtId="43" fontId="29" fillId="0" borderId="30" xfId="1" applyFont="1" applyFill="1" applyBorder="1" applyAlignment="1">
      <alignment horizontal="center"/>
    </xf>
    <xf numFmtId="43" fontId="29" fillId="0" borderId="32" xfId="1" applyFont="1" applyFill="1" applyBorder="1" applyAlignment="1">
      <alignment horizontal="left"/>
    </xf>
    <xf numFmtId="43" fontId="29" fillId="0" borderId="30" xfId="1" applyFont="1" applyFill="1" applyBorder="1" applyAlignment="1">
      <alignment horizontal="right"/>
    </xf>
    <xf numFmtId="43" fontId="30" fillId="0" borderId="35" xfId="1" applyFont="1" applyFill="1" applyBorder="1" applyAlignment="1">
      <alignment horizontal="right"/>
    </xf>
    <xf numFmtId="43" fontId="29" fillId="0" borderId="32" xfId="1" applyFont="1" applyFill="1" applyBorder="1" applyAlignment="1">
      <alignment horizontal="right" vertical="center"/>
    </xf>
    <xf numFmtId="43" fontId="30" fillId="0" borderId="35" xfId="1" applyFont="1" applyFill="1" applyBorder="1" applyAlignment="1">
      <alignment horizontal="right" vertical="center"/>
    </xf>
    <xf numFmtId="0" fontId="0" fillId="0" borderId="0" xfId="0" applyAlignment="1"/>
    <xf numFmtId="0" fontId="0" fillId="0" borderId="0" xfId="0" applyFill="1" applyAlignment="1"/>
    <xf numFmtId="0" fontId="26" fillId="0" borderId="0" xfId="0" applyFont="1" applyFill="1" applyAlignment="1">
      <alignment horizontal="left"/>
    </xf>
    <xf numFmtId="0" fontId="0" fillId="0" borderId="0" xfId="0" applyAlignment="1">
      <alignment vertical="top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31" fillId="0" borderId="30" xfId="0" applyFont="1" applyFill="1" applyBorder="1" applyAlignment="1" applyProtection="1">
      <alignment horizontal="center" vertical="center" wrapText="1"/>
    </xf>
    <xf numFmtId="0" fontId="26" fillId="0" borderId="50" xfId="0" applyFont="1" applyFill="1" applyBorder="1" applyAlignment="1" applyProtection="1">
      <alignment horizontal="center" vertical="center" wrapText="1"/>
    </xf>
    <xf numFmtId="0" fontId="26" fillId="0" borderId="30" xfId="0" applyFont="1" applyFill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28" fillId="0" borderId="21" xfId="0" applyFont="1" applyBorder="1" applyAlignment="1" applyProtection="1">
      <alignment horizontal="center" vertical="center" wrapText="1"/>
    </xf>
    <xf numFmtId="0" fontId="28" fillId="0" borderId="21" xfId="0" applyNumberFormat="1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45" fillId="0" borderId="52" xfId="0" applyFont="1" applyFill="1" applyBorder="1" applyAlignment="1">
      <alignment horizontal="center"/>
    </xf>
    <xf numFmtId="0" fontId="29" fillId="2" borderId="28" xfId="0" applyFont="1" applyFill="1" applyBorder="1" applyAlignment="1" applyProtection="1">
      <alignment horizontal="left" vertical="center"/>
    </xf>
    <xf numFmtId="43" fontId="29" fillId="2" borderId="26" xfId="1" applyFont="1" applyFill="1" applyBorder="1" applyProtection="1"/>
    <xf numFmtId="43" fontId="30" fillId="0" borderId="26" xfId="1" applyFont="1" applyBorder="1"/>
    <xf numFmtId="43" fontId="29" fillId="0" borderId="27" xfId="1" applyFont="1" applyBorder="1"/>
    <xf numFmtId="0" fontId="30" fillId="0" borderId="0" xfId="0" applyFont="1"/>
    <xf numFmtId="0" fontId="21" fillId="0" borderId="28" xfId="0" applyFont="1" applyBorder="1" applyAlignment="1" applyProtection="1">
      <alignment vertical="center"/>
    </xf>
    <xf numFmtId="0" fontId="21" fillId="0" borderId="28" xfId="0" applyFont="1" applyFill="1" applyBorder="1" applyAlignment="1" applyProtection="1">
      <alignment vertical="center"/>
    </xf>
    <xf numFmtId="43" fontId="21" fillId="0" borderId="0" xfId="1" applyFont="1"/>
    <xf numFmtId="43" fontId="30" fillId="0" borderId="0" xfId="1" applyFont="1"/>
    <xf numFmtId="0" fontId="21" fillId="0" borderId="54" xfId="0" applyFont="1" applyFill="1" applyBorder="1" applyAlignment="1" applyProtection="1">
      <alignment vertical="center"/>
    </xf>
    <xf numFmtId="0" fontId="21" fillId="0" borderId="56" xfId="0" applyFont="1" applyBorder="1" applyAlignment="1" applyProtection="1">
      <alignment vertical="center"/>
    </xf>
    <xf numFmtId="4" fontId="46" fillId="0" borderId="57" xfId="0" applyNumberFormat="1" applyFont="1" applyBorder="1" applyProtection="1">
      <protection locked="0"/>
    </xf>
    <xf numFmtId="0" fontId="21" fillId="0" borderId="57" xfId="0" applyFont="1" applyBorder="1"/>
    <xf numFmtId="0" fontId="21" fillId="0" borderId="29" xfId="0" applyFont="1" applyBorder="1"/>
    <xf numFmtId="0" fontId="22" fillId="0" borderId="0" xfId="0" applyFont="1"/>
    <xf numFmtId="43" fontId="28" fillId="0" borderId="0" xfId="1" applyFont="1"/>
    <xf numFmtId="0" fontId="28" fillId="0" borderId="0" xfId="0" applyFont="1" applyAlignment="1">
      <alignment horizontal="right" vertical="top"/>
    </xf>
    <xf numFmtId="0" fontId="44" fillId="0" borderId="0" xfId="0" applyFont="1" applyAlignment="1">
      <alignment horizontal="right" vertical="top"/>
    </xf>
    <xf numFmtId="0" fontId="44" fillId="0" borderId="0" xfId="0" applyFont="1"/>
    <xf numFmtId="43" fontId="44" fillId="0" borderId="0" xfId="1" applyFont="1"/>
    <xf numFmtId="0" fontId="48" fillId="0" borderId="0" xfId="0" applyFont="1"/>
    <xf numFmtId="4" fontId="44" fillId="0" borderId="0" xfId="0" applyNumberFormat="1" applyFont="1"/>
    <xf numFmtId="0" fontId="21" fillId="0" borderId="0" xfId="0" applyFont="1" applyFill="1" applyAlignment="1">
      <alignment horizontal="left" wrapText="1"/>
    </xf>
    <xf numFmtId="0" fontId="28" fillId="0" borderId="0" xfId="0" applyFont="1" applyAlignment="1">
      <alignment horizontal="right" vertical="center"/>
    </xf>
    <xf numFmtId="164" fontId="21" fillId="0" borderId="0" xfId="0" applyNumberFormat="1" applyFont="1" applyBorder="1"/>
    <xf numFmtId="4" fontId="47" fillId="0" borderId="0" xfId="0" applyNumberFormat="1" applyFont="1" applyBorder="1"/>
    <xf numFmtId="0" fontId="28" fillId="0" borderId="0" xfId="0" applyFont="1" applyBorder="1"/>
    <xf numFmtId="43" fontId="21" fillId="0" borderId="0" xfId="1" applyFont="1" applyBorder="1"/>
    <xf numFmtId="164" fontId="28" fillId="0" borderId="0" xfId="0" applyNumberFormat="1" applyFont="1" applyBorder="1"/>
    <xf numFmtId="0" fontId="44" fillId="0" borderId="0" xfId="0" applyFont="1" applyBorder="1"/>
    <xf numFmtId="164" fontId="44" fillId="0" borderId="0" xfId="0" applyNumberFormat="1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3" fontId="30" fillId="0" borderId="26" xfId="1" applyFont="1" applyBorder="1" applyProtection="1">
      <protection locked="0"/>
    </xf>
    <xf numFmtId="43" fontId="30" fillId="0" borderId="27" xfId="1" applyFont="1" applyBorder="1"/>
    <xf numFmtId="43" fontId="29" fillId="0" borderId="26" xfId="1" applyFont="1" applyBorder="1" applyProtection="1">
      <protection locked="0"/>
    </xf>
    <xf numFmtId="43" fontId="29" fillId="0" borderId="26" xfId="1" applyFont="1" applyBorder="1"/>
    <xf numFmtId="4" fontId="49" fillId="0" borderId="13" xfId="0" applyNumberFormat="1" applyFont="1" applyBorder="1" applyProtection="1">
      <protection locked="0"/>
    </xf>
    <xf numFmtId="0" fontId="30" fillId="0" borderId="13" xfId="0" applyFont="1" applyBorder="1"/>
    <xf numFmtId="0" fontId="30" fillId="0" borderId="55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1" fillId="0" borderId="0" xfId="4" applyFont="1" applyAlignment="1">
      <alignment wrapText="1"/>
    </xf>
    <xf numFmtId="0" fontId="44" fillId="0" borderId="0" xfId="0" applyFont="1" applyAlignment="1">
      <alignment horizontal="justify" vertical="center"/>
    </xf>
    <xf numFmtId="0" fontId="44" fillId="0" borderId="0" xfId="0" applyFont="1" applyAlignment="1">
      <alignment horizontal="center" vertical="center"/>
    </xf>
    <xf numFmtId="0" fontId="51" fillId="0" borderId="58" xfId="0" applyFont="1" applyFill="1" applyBorder="1" applyAlignment="1">
      <alignment horizontal="center" vertical="center" wrapText="1"/>
    </xf>
    <xf numFmtId="0" fontId="52" fillId="0" borderId="26" xfId="0" applyFont="1" applyFill="1" applyBorder="1" applyAlignment="1" applyProtection="1">
      <alignment horizontal="center" vertical="center" wrapText="1"/>
    </xf>
    <xf numFmtId="0" fontId="52" fillId="0" borderId="26" xfId="0" applyFont="1" applyFill="1" applyBorder="1" applyAlignment="1">
      <alignment horizontal="center" wrapText="1"/>
    </xf>
    <xf numFmtId="0" fontId="52" fillId="0" borderId="24" xfId="0" applyFont="1" applyBorder="1" applyAlignment="1">
      <alignment horizontal="center" wrapText="1"/>
    </xf>
    <xf numFmtId="0" fontId="52" fillId="0" borderId="27" xfId="0" applyFont="1" applyFill="1" applyBorder="1" applyAlignment="1">
      <alignment horizontal="center" vertical="center" wrapText="1"/>
    </xf>
    <xf numFmtId="0" fontId="54" fillId="0" borderId="26" xfId="0" applyFont="1" applyFill="1" applyBorder="1" applyAlignment="1" applyProtection="1">
      <alignment horizontal="center" vertical="center" wrapText="1"/>
    </xf>
    <xf numFmtId="0" fontId="54" fillId="0" borderId="26" xfId="0" applyFont="1" applyFill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54" fillId="0" borderId="27" xfId="0" applyFont="1" applyFill="1" applyBorder="1" applyAlignment="1">
      <alignment horizontal="center" vertical="center" wrapText="1"/>
    </xf>
    <xf numFmtId="43" fontId="54" fillId="0" borderId="0" xfId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1" fillId="4" borderId="28" xfId="3" applyFont="1" applyFill="1" applyBorder="1" applyAlignment="1" applyProtection="1">
      <alignment horizontal="center" vertical="center"/>
    </xf>
    <xf numFmtId="43" fontId="51" fillId="4" borderId="26" xfId="1" applyFont="1" applyFill="1" applyBorder="1" applyAlignment="1" applyProtection="1">
      <alignment vertical="center"/>
    </xf>
    <xf numFmtId="43" fontId="52" fillId="4" borderId="26" xfId="1" applyFont="1" applyFill="1" applyBorder="1" applyAlignment="1">
      <alignment horizontal="center"/>
    </xf>
    <xf numFmtId="164" fontId="52" fillId="4" borderId="26" xfId="0" applyNumberFormat="1" applyFont="1" applyFill="1" applyBorder="1"/>
    <xf numFmtId="43" fontId="52" fillId="4" borderId="24" xfId="1" applyFont="1" applyFill="1" applyBorder="1"/>
    <xf numFmtId="164" fontId="52" fillId="4" borderId="24" xfId="0" applyNumberFormat="1" applyFont="1" applyFill="1" applyBorder="1"/>
    <xf numFmtId="43" fontId="56" fillId="4" borderId="24" xfId="1" applyFont="1" applyFill="1" applyBorder="1"/>
    <xf numFmtId="43" fontId="57" fillId="0" borderId="0" xfId="1" applyFont="1"/>
    <xf numFmtId="0" fontId="57" fillId="0" borderId="0" xfId="0" applyFont="1"/>
    <xf numFmtId="0" fontId="44" fillId="0" borderId="28" xfId="3" applyFont="1" applyBorder="1" applyAlignment="1" applyProtection="1">
      <alignment horizontal="center" vertical="center"/>
    </xf>
    <xf numFmtId="43" fontId="44" fillId="0" borderId="26" xfId="1" applyFont="1" applyBorder="1" applyAlignment="1" applyProtection="1">
      <protection locked="0"/>
    </xf>
    <xf numFmtId="43" fontId="44" fillId="0" borderId="26" xfId="1" applyFont="1" applyBorder="1"/>
    <xf numFmtId="4" fontId="44" fillId="0" borderId="26" xfId="0" applyNumberFormat="1" applyFont="1" applyFill="1" applyBorder="1"/>
    <xf numFmtId="43" fontId="55" fillId="0" borderId="24" xfId="1" applyFont="1" applyBorder="1"/>
    <xf numFmtId="4" fontId="44" fillId="0" borderId="24" xfId="0" applyNumberFormat="1" applyFont="1" applyBorder="1"/>
    <xf numFmtId="0" fontId="58" fillId="0" borderId="0" xfId="0" applyFont="1"/>
    <xf numFmtId="0" fontId="44" fillId="0" borderId="26" xfId="0" applyFont="1" applyFill="1" applyBorder="1"/>
    <xf numFmtId="0" fontId="55" fillId="0" borderId="24" xfId="0" applyFont="1" applyBorder="1"/>
    <xf numFmtId="43" fontId="44" fillId="0" borderId="24" xfId="1" applyFont="1" applyBorder="1"/>
    <xf numFmtId="0" fontId="44" fillId="0" borderId="24" xfId="0" applyFont="1" applyBorder="1"/>
    <xf numFmtId="43" fontId="44" fillId="0" borderId="0" xfId="0" applyNumberFormat="1" applyFont="1"/>
    <xf numFmtId="43" fontId="59" fillId="4" borderId="26" xfId="1" applyFont="1" applyFill="1" applyBorder="1" applyAlignment="1" applyProtection="1">
      <alignment wrapText="1"/>
    </xf>
    <xf numFmtId="43" fontId="60" fillId="4" borderId="26" xfId="1" applyFont="1" applyFill="1" applyBorder="1" applyAlignment="1">
      <alignment wrapText="1"/>
    </xf>
    <xf numFmtId="4" fontId="61" fillId="4" borderId="26" xfId="0" applyNumberFormat="1" applyFont="1" applyFill="1" applyBorder="1"/>
    <xf numFmtId="0" fontId="61" fillId="4" borderId="24" xfId="0" applyFont="1" applyFill="1" applyBorder="1"/>
    <xf numFmtId="43" fontId="61" fillId="4" borderId="24" xfId="1" applyFont="1" applyFill="1" applyBorder="1"/>
    <xf numFmtId="43" fontId="60" fillId="4" borderId="24" xfId="1" applyFont="1" applyFill="1" applyBorder="1"/>
    <xf numFmtId="164" fontId="60" fillId="4" borderId="24" xfId="0" applyNumberFormat="1" applyFont="1" applyFill="1" applyBorder="1"/>
    <xf numFmtId="0" fontId="62" fillId="0" borderId="0" xfId="0" applyFont="1"/>
    <xf numFmtId="43" fontId="63" fillId="0" borderId="0" xfId="0" applyNumberFormat="1" applyFont="1"/>
    <xf numFmtId="0" fontId="63" fillId="0" borderId="0" xfId="0" applyFont="1"/>
    <xf numFmtId="43" fontId="64" fillId="0" borderId="26" xfId="1" applyFont="1" applyBorder="1" applyAlignment="1" applyProtection="1">
      <protection locked="0"/>
    </xf>
    <xf numFmtId="43" fontId="7" fillId="0" borderId="26" xfId="1" applyFont="1" applyBorder="1"/>
    <xf numFmtId="0" fontId="65" fillId="0" borderId="26" xfId="0" applyFont="1" applyFill="1" applyBorder="1"/>
    <xf numFmtId="0" fontId="65" fillId="0" borderId="26" xfId="0" applyFont="1" applyBorder="1"/>
    <xf numFmtId="0" fontId="65" fillId="0" borderId="24" xfId="0" applyFont="1" applyBorder="1"/>
    <xf numFmtId="43" fontId="65" fillId="0" borderId="24" xfId="1" applyFont="1" applyBorder="1"/>
    <xf numFmtId="0" fontId="7" fillId="0" borderId="24" xfId="0" applyFont="1" applyBorder="1"/>
    <xf numFmtId="43" fontId="7" fillId="0" borderId="24" xfId="1" applyFont="1" applyBorder="1"/>
    <xf numFmtId="0" fontId="66" fillId="0" borderId="0" xfId="0" applyFont="1"/>
    <xf numFmtId="0" fontId="7" fillId="0" borderId="0" xfId="0" applyFont="1"/>
    <xf numFmtId="43" fontId="65" fillId="0" borderId="26" xfId="1" applyFont="1" applyBorder="1"/>
    <xf numFmtId="43" fontId="67" fillId="4" borderId="26" xfId="1" applyFont="1" applyFill="1" applyBorder="1" applyAlignment="1" applyProtection="1"/>
    <xf numFmtId="43" fontId="68" fillId="4" borderId="26" xfId="1" applyFont="1" applyFill="1" applyBorder="1"/>
    <xf numFmtId="0" fontId="68" fillId="4" borderId="26" xfId="0" applyFont="1" applyFill="1" applyBorder="1"/>
    <xf numFmtId="0" fontId="68" fillId="4" borderId="24" xfId="0" applyFont="1" applyFill="1" applyBorder="1"/>
    <xf numFmtId="0" fontId="68" fillId="4" borderId="27" xfId="0" applyFont="1" applyFill="1" applyBorder="1"/>
    <xf numFmtId="0" fontId="69" fillId="0" borderId="0" xfId="0" applyFont="1"/>
    <xf numFmtId="0" fontId="65" fillId="0" borderId="27" xfId="0" applyFont="1" applyFill="1" applyBorder="1"/>
    <xf numFmtId="4" fontId="68" fillId="4" borderId="26" xfId="0" applyNumberFormat="1" applyFont="1" applyFill="1" applyBorder="1"/>
    <xf numFmtId="4" fontId="65" fillId="0" borderId="26" xfId="0" applyNumberFormat="1" applyFont="1" applyBorder="1"/>
    <xf numFmtId="0" fontId="44" fillId="0" borderId="56" xfId="3" applyFont="1" applyBorder="1" applyAlignment="1" applyProtection="1">
      <alignment horizontal="center" vertical="center"/>
    </xf>
    <xf numFmtId="43" fontId="64" fillId="0" borderId="57" xfId="1" applyFont="1" applyBorder="1" applyAlignment="1" applyProtection="1">
      <protection locked="0"/>
    </xf>
    <xf numFmtId="4" fontId="65" fillId="0" borderId="57" xfId="0" applyNumberFormat="1" applyFont="1" applyBorder="1"/>
    <xf numFmtId="0" fontId="65" fillId="0" borderId="57" xfId="0" applyFont="1" applyBorder="1"/>
    <xf numFmtId="0" fontId="65" fillId="0" borderId="61" xfId="0" applyFont="1" applyBorder="1"/>
    <xf numFmtId="0" fontId="65" fillId="0" borderId="29" xfId="0" applyFont="1" applyFill="1" applyBorder="1"/>
    <xf numFmtId="0" fontId="70" fillId="0" borderId="0" xfId="0" applyFont="1" applyAlignment="1">
      <alignment horizontal="center"/>
    </xf>
    <xf numFmtId="0" fontId="70" fillId="0" borderId="0" xfId="0" applyFont="1"/>
    <xf numFmtId="0" fontId="70" fillId="0" borderId="0" xfId="3" applyFont="1" applyAlignment="1">
      <alignment vertical="center"/>
    </xf>
    <xf numFmtId="4" fontId="48" fillId="0" borderId="0" xfId="3" applyNumberFormat="1" applyFont="1" applyAlignment="1">
      <alignment vertical="center"/>
    </xf>
    <xf numFmtId="4" fontId="71" fillId="0" borderId="0" xfId="0" applyNumberFormat="1" applyFont="1"/>
    <xf numFmtId="0" fontId="54" fillId="0" borderId="0" xfId="0" applyFont="1" applyAlignment="1">
      <alignment horizontal="center"/>
    </xf>
    <xf numFmtId="0" fontId="54" fillId="0" borderId="0" xfId="0" applyFont="1"/>
    <xf numFmtId="0" fontId="54" fillId="0" borderId="0" xfId="3" applyFont="1" applyAlignment="1">
      <alignment vertical="center"/>
    </xf>
    <xf numFmtId="0" fontId="72" fillId="0" borderId="0" xfId="0" applyFont="1"/>
    <xf numFmtId="4" fontId="72" fillId="0" borderId="0" xfId="0" applyNumberFormat="1" applyFont="1"/>
    <xf numFmtId="0" fontId="44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43" fontId="44" fillId="0" borderId="0" xfId="1" applyFont="1" applyAlignment="1">
      <alignment horizontal="left" vertical="center"/>
    </xf>
    <xf numFmtId="43" fontId="44" fillId="0" borderId="0" xfId="1" applyFont="1" applyAlignment="1">
      <alignment vertical="center"/>
    </xf>
    <xf numFmtId="43" fontId="52" fillId="4" borderId="27" xfId="1" applyFont="1" applyFill="1" applyBorder="1"/>
    <xf numFmtId="43" fontId="44" fillId="0" borderId="27" xfId="1" applyFont="1" applyFill="1" applyBorder="1"/>
    <xf numFmtId="43" fontId="59" fillId="4" borderId="27" xfId="1" applyFont="1" applyFill="1" applyBorder="1" applyAlignment="1" applyProtection="1">
      <alignment wrapText="1"/>
    </xf>
    <xf numFmtId="43" fontId="73" fillId="0" borderId="27" xfId="1" applyFont="1" applyFill="1" applyBorder="1" applyAlignment="1" applyProtection="1">
      <alignment wrapText="1"/>
    </xf>
    <xf numFmtId="43" fontId="74" fillId="0" borderId="27" xfId="1" applyFont="1" applyFill="1" applyBorder="1" applyAlignment="1" applyProtection="1">
      <alignment wrapText="1"/>
    </xf>
    <xf numFmtId="0" fontId="63" fillId="4" borderId="27" xfId="0" applyFont="1" applyFill="1" applyBorder="1"/>
    <xf numFmtId="0" fontId="7" fillId="0" borderId="27" xfId="0" applyFont="1" applyFill="1" applyBorder="1"/>
    <xf numFmtId="43" fontId="56" fillId="0" borderId="26" xfId="1" applyFont="1" applyFill="1" applyBorder="1" applyAlignment="1" applyProtection="1">
      <alignment horizontal="center" vertical="center" wrapText="1"/>
    </xf>
    <xf numFmtId="43" fontId="52" fillId="0" borderId="26" xfId="1" applyFont="1" applyFill="1" applyBorder="1" applyAlignment="1" applyProtection="1">
      <alignment horizontal="center" vertical="center" wrapText="1"/>
    </xf>
    <xf numFmtId="164" fontId="52" fillId="0" borderId="26" xfId="0" applyNumberFormat="1" applyFont="1" applyFill="1" applyBorder="1" applyAlignment="1" applyProtection="1">
      <alignment horizontal="center" vertical="center" wrapText="1"/>
    </xf>
    <xf numFmtId="43" fontId="52" fillId="0" borderId="24" xfId="1" applyFont="1" applyFill="1" applyBorder="1" applyAlignment="1" applyProtection="1">
      <alignment horizontal="center" vertical="center" wrapText="1"/>
    </xf>
    <xf numFmtId="164" fontId="52" fillId="0" borderId="24" xfId="0" applyNumberFormat="1" applyFont="1" applyFill="1" applyBorder="1" applyAlignment="1" applyProtection="1">
      <alignment horizontal="center" vertical="center" wrapText="1"/>
    </xf>
    <xf numFmtId="43" fontId="56" fillId="0" borderId="24" xfId="1" applyFont="1" applyFill="1" applyBorder="1" applyAlignment="1" applyProtection="1">
      <alignment horizontal="center" vertical="center" wrapText="1"/>
    </xf>
    <xf numFmtId="43" fontId="52" fillId="0" borderId="27" xfId="1" applyFont="1" applyFill="1" applyBorder="1" applyAlignment="1" applyProtection="1">
      <alignment horizontal="center" vertical="center" wrapText="1"/>
    </xf>
    <xf numFmtId="0" fontId="52" fillId="0" borderId="24" xfId="0" applyFont="1" applyFill="1" applyBorder="1" applyAlignment="1" applyProtection="1">
      <alignment horizontal="center" vertical="center" wrapText="1"/>
    </xf>
    <xf numFmtId="43" fontId="44" fillId="0" borderId="26" xfId="1" applyFont="1" applyFill="1" applyBorder="1"/>
    <xf numFmtId="43" fontId="74" fillId="0" borderId="26" xfId="1" applyFont="1" applyBorder="1" applyAlignment="1" applyProtection="1">
      <protection locked="0"/>
    </xf>
    <xf numFmtId="0" fontId="75" fillId="0" borderId="0" xfId="0" applyFont="1"/>
    <xf numFmtId="0" fontId="26" fillId="0" borderId="0" xfId="0" applyFont="1" applyAlignment="1">
      <alignment horizontal="left"/>
    </xf>
    <xf numFmtId="4" fontId="21" fillId="0" borderId="0" xfId="0" applyNumberFormat="1" applyFont="1" applyAlignment="1">
      <alignment horizontal="left"/>
    </xf>
    <xf numFmtId="4" fontId="21" fillId="0" borderId="0" xfId="0" applyNumberFormat="1" applyFont="1" applyAlignment="1">
      <alignment horizontal="left" vertical="top"/>
    </xf>
    <xf numFmtId="4" fontId="78" fillId="0" borderId="0" xfId="0" applyNumberFormat="1" applyFont="1" applyAlignment="1">
      <alignment vertical="top"/>
    </xf>
    <xf numFmtId="4" fontId="78" fillId="0" borderId="0" xfId="0" applyNumberFormat="1" applyFont="1" applyAlignment="1">
      <alignment vertical="center"/>
    </xf>
    <xf numFmtId="0" fontId="81" fillId="0" borderId="44" xfId="0" applyFont="1" applyFill="1" applyBorder="1" applyAlignment="1">
      <alignment horizontal="center" wrapText="1"/>
    </xf>
    <xf numFmtId="0" fontId="82" fillId="0" borderId="46" xfId="0" applyFont="1" applyFill="1" applyBorder="1" applyAlignment="1">
      <alignment horizontal="center" wrapText="1"/>
    </xf>
    <xf numFmtId="0" fontId="52" fillId="0" borderId="74" xfId="0" applyFont="1" applyFill="1" applyBorder="1"/>
    <xf numFmtId="4" fontId="52" fillId="0" borderId="75" xfId="0" applyNumberFormat="1" applyFont="1" applyFill="1" applyBorder="1" applyAlignment="1">
      <alignment horizontal="right"/>
    </xf>
    <xf numFmtId="4" fontId="52" fillId="0" borderId="76" xfId="0" applyNumberFormat="1" applyFont="1" applyFill="1" applyBorder="1" applyAlignment="1">
      <alignment horizontal="right"/>
    </xf>
    <xf numFmtId="0" fontId="85" fillId="0" borderId="74" xfId="0" applyFont="1" applyFill="1" applyBorder="1"/>
    <xf numFmtId="2" fontId="85" fillId="0" borderId="75" xfId="0" applyNumberFormat="1" applyFont="1" applyFill="1" applyBorder="1" applyAlignment="1">
      <alignment horizontal="right"/>
    </xf>
    <xf numFmtId="4" fontId="85" fillId="0" borderId="75" xfId="0" applyNumberFormat="1" applyFont="1" applyFill="1" applyBorder="1" applyAlignment="1">
      <alignment horizontal="right"/>
    </xf>
    <xf numFmtId="4" fontId="85" fillId="0" borderId="76" xfId="0" applyNumberFormat="1" applyFont="1" applyFill="1" applyBorder="1" applyAlignment="1">
      <alignment horizontal="right"/>
    </xf>
    <xf numFmtId="0" fontId="82" fillId="0" borderId="74" xfId="0" applyFont="1" applyFill="1" applyBorder="1"/>
    <xf numFmtId="4" fontId="82" fillId="0" borderId="75" xfId="0" applyNumberFormat="1" applyFont="1" applyFill="1" applyBorder="1" applyAlignment="1">
      <alignment horizontal="right"/>
    </xf>
    <xf numFmtId="4" fontId="82" fillId="0" borderId="76" xfId="0" applyNumberFormat="1" applyFont="1" applyFill="1" applyBorder="1" applyAlignment="1">
      <alignment horizontal="right"/>
    </xf>
    <xf numFmtId="0" fontId="87" fillId="0" borderId="74" xfId="0" applyFont="1" applyFill="1" applyBorder="1"/>
    <xf numFmtId="4" fontId="87" fillId="0" borderId="75" xfId="0" applyNumberFormat="1" applyFont="1" applyFill="1" applyBorder="1" applyAlignment="1">
      <alignment horizontal="right"/>
    </xf>
    <xf numFmtId="2" fontId="87" fillId="0" borderId="75" xfId="0" applyNumberFormat="1" applyFont="1" applyFill="1" applyBorder="1" applyAlignment="1">
      <alignment horizontal="right"/>
    </xf>
    <xf numFmtId="4" fontId="87" fillId="0" borderId="76" xfId="0" applyNumberFormat="1" applyFont="1" applyFill="1" applyBorder="1" applyAlignment="1">
      <alignment horizontal="right"/>
    </xf>
    <xf numFmtId="4" fontId="87" fillId="0" borderId="77" xfId="0" applyNumberFormat="1" applyFont="1" applyFill="1" applyBorder="1" applyAlignment="1">
      <alignment horizontal="right"/>
    </xf>
    <xf numFmtId="2" fontId="87" fillId="0" borderId="77" xfId="0" applyNumberFormat="1" applyFont="1" applyFill="1" applyBorder="1" applyAlignment="1">
      <alignment horizontal="right"/>
    </xf>
    <xf numFmtId="0" fontId="82" fillId="0" borderId="70" xfId="0" applyFont="1" applyFill="1" applyBorder="1"/>
    <xf numFmtId="4" fontId="82" fillId="0" borderId="26" xfId="0" applyNumberFormat="1" applyFont="1" applyFill="1" applyBorder="1" applyAlignment="1">
      <alignment horizontal="right"/>
    </xf>
    <xf numFmtId="4" fontId="82" fillId="0" borderId="73" xfId="0" applyNumberFormat="1" applyFont="1" applyFill="1" applyBorder="1" applyAlignment="1">
      <alignment horizontal="right"/>
    </xf>
    <xf numFmtId="0" fontId="82" fillId="5" borderId="74" xfId="0" applyFont="1" applyFill="1" applyBorder="1"/>
    <xf numFmtId="4" fontId="52" fillId="5" borderId="75" xfId="0" applyNumberFormat="1" applyFont="1" applyFill="1" applyBorder="1" applyAlignment="1">
      <alignment horizontal="right"/>
    </xf>
    <xf numFmtId="4" fontId="52" fillId="5" borderId="76" xfId="0" applyNumberFormat="1" applyFont="1" applyFill="1" applyBorder="1" applyAlignment="1">
      <alignment horizontal="right"/>
    </xf>
    <xf numFmtId="0" fontId="82" fillId="5" borderId="78" xfId="0" applyFont="1" applyFill="1" applyBorder="1"/>
    <xf numFmtId="4" fontId="52" fillId="5" borderId="79" xfId="0" applyNumberFormat="1" applyFont="1" applyFill="1" applyBorder="1" applyAlignment="1">
      <alignment horizontal="right"/>
    </xf>
    <xf numFmtId="4" fontId="52" fillId="5" borderId="80" xfId="0" applyNumberFormat="1" applyFont="1" applyFill="1" applyBorder="1" applyAlignment="1">
      <alignment horizontal="right"/>
    </xf>
    <xf numFmtId="0" fontId="58" fillId="0" borderId="0" xfId="0" applyFont="1" applyFill="1" applyBorder="1"/>
    <xf numFmtId="4" fontId="82" fillId="0" borderId="0" xfId="0" applyNumberFormat="1" applyFont="1" applyFill="1" applyBorder="1" applyAlignment="1">
      <alignment horizontal="right"/>
    </xf>
    <xf numFmtId="0" fontId="79" fillId="0" borderId="0" xfId="0" applyFont="1" applyAlignment="1">
      <alignment horizontal="left"/>
    </xf>
    <xf numFmtId="49" fontId="88" fillId="0" borderId="0" xfId="0" applyNumberFormat="1" applyFont="1" applyAlignment="1">
      <alignment vertical="center"/>
    </xf>
    <xf numFmtId="43" fontId="78" fillId="0" borderId="0" xfId="1" applyFont="1" applyAlignment="1">
      <alignment vertical="center"/>
    </xf>
    <xf numFmtId="4" fontId="89" fillId="6" borderId="87" xfId="0" applyNumberFormat="1" applyFont="1" applyFill="1" applyBorder="1" applyAlignment="1">
      <alignment horizontal="right"/>
    </xf>
    <xf numFmtId="4" fontId="91" fillId="0" borderId="87" xfId="0" applyNumberFormat="1" applyFont="1" applyBorder="1" applyAlignment="1">
      <alignment horizontal="right"/>
    </xf>
    <xf numFmtId="4" fontId="89" fillId="7" borderId="87" xfId="0" applyNumberFormat="1" applyFont="1" applyFill="1" applyBorder="1" applyAlignment="1">
      <alignment horizontal="right"/>
    </xf>
    <xf numFmtId="43" fontId="92" fillId="0" borderId="0" xfId="1" applyFont="1" applyAlignment="1">
      <alignment vertical="center"/>
    </xf>
    <xf numFmtId="4" fontId="91" fillId="0" borderId="87" xfId="0" applyNumberFormat="1" applyFont="1" applyFill="1" applyBorder="1" applyAlignment="1">
      <alignment horizontal="right"/>
    </xf>
    <xf numFmtId="4" fontId="89" fillId="0" borderId="87" xfId="0" applyNumberFormat="1" applyFont="1" applyFill="1" applyBorder="1" applyAlignment="1">
      <alignment horizontal="right"/>
    </xf>
    <xf numFmtId="4" fontId="89" fillId="7" borderId="96" xfId="0" applyNumberFormat="1" applyFont="1" applyFill="1" applyBorder="1" applyAlignment="1">
      <alignment horizontal="right"/>
    </xf>
    <xf numFmtId="4" fontId="78" fillId="0" borderId="0" xfId="0" applyNumberFormat="1" applyFont="1" applyFill="1" applyBorder="1" applyAlignment="1">
      <alignment vertical="center"/>
    </xf>
    <xf numFmtId="0" fontId="44" fillId="0" borderId="0" xfId="6" applyFont="1" applyFill="1" applyAlignment="1" applyProtection="1">
      <alignment vertical="center" wrapText="1"/>
    </xf>
    <xf numFmtId="0" fontId="44" fillId="0" borderId="0" xfId="6" applyFont="1" applyFill="1" applyAlignment="1" applyProtection="1">
      <alignment vertical="center"/>
    </xf>
    <xf numFmtId="0" fontId="52" fillId="3" borderId="30" xfId="6" applyFont="1" applyFill="1" applyBorder="1" applyAlignment="1" applyProtection="1">
      <alignment horizontal="center" vertical="center" wrapText="1"/>
    </xf>
    <xf numFmtId="4" fontId="52" fillId="3" borderId="30" xfId="6" applyNumberFormat="1" applyFont="1" applyFill="1" applyBorder="1" applyAlignment="1" applyProtection="1">
      <alignment horizontal="center" vertical="center" wrapText="1"/>
    </xf>
    <xf numFmtId="0" fontId="52" fillId="3" borderId="31" xfId="6" applyFont="1" applyFill="1" applyBorder="1" applyAlignment="1" applyProtection="1">
      <alignment horizontal="center" vertical="center" wrapText="1"/>
    </xf>
    <xf numFmtId="0" fontId="52" fillId="0" borderId="32" xfId="6" applyFont="1" applyFill="1" applyBorder="1" applyAlignment="1" applyProtection="1">
      <alignment horizontal="center" vertical="center"/>
    </xf>
    <xf numFmtId="4" fontId="52" fillId="0" borderId="32" xfId="6" applyNumberFormat="1" applyFont="1" applyFill="1" applyBorder="1" applyAlignment="1" applyProtection="1">
      <alignment horizontal="center" vertical="center" wrapText="1"/>
    </xf>
    <xf numFmtId="0" fontId="52" fillId="0" borderId="33" xfId="6" applyFont="1" applyFill="1" applyBorder="1" applyAlignment="1" applyProtection="1">
      <alignment horizontal="center" vertical="center" wrapText="1"/>
    </xf>
    <xf numFmtId="0" fontId="52" fillId="5" borderId="97" xfId="6" applyFont="1" applyFill="1" applyBorder="1" applyAlignment="1" applyProtection="1">
      <alignment vertical="center" wrapText="1"/>
    </xf>
    <xf numFmtId="4" fontId="52" fillId="5" borderId="97" xfId="6" applyNumberFormat="1" applyFont="1" applyFill="1" applyBorder="1" applyAlignment="1" applyProtection="1">
      <alignment vertical="center"/>
    </xf>
    <xf numFmtId="4" fontId="52" fillId="5" borderId="98" xfId="6" applyNumberFormat="1" applyFont="1" applyFill="1" applyBorder="1" applyAlignment="1" applyProtection="1">
      <alignment vertical="center"/>
    </xf>
    <xf numFmtId="0" fontId="52" fillId="0" borderId="99" xfId="6" applyFont="1" applyFill="1" applyBorder="1" applyAlignment="1" applyProtection="1">
      <alignment vertical="center" wrapText="1"/>
    </xf>
    <xf numFmtId="4" fontId="52" fillId="0" borderId="99" xfId="6" applyNumberFormat="1" applyFont="1" applyFill="1" applyBorder="1" applyAlignment="1" applyProtection="1">
      <alignment vertical="center"/>
    </xf>
    <xf numFmtId="4" fontId="52" fillId="0" borderId="100" xfId="6" applyNumberFormat="1" applyFont="1" applyFill="1" applyBorder="1" applyAlignment="1" applyProtection="1">
      <alignment vertical="center"/>
    </xf>
    <xf numFmtId="0" fontId="44" fillId="0" borderId="101" xfId="6" applyFont="1" applyFill="1" applyBorder="1" applyAlignment="1" applyProtection="1">
      <alignment vertical="center" wrapText="1"/>
    </xf>
    <xf numFmtId="4" fontId="44" fillId="0" borderId="101" xfId="6" applyNumberFormat="1" applyFont="1" applyFill="1" applyBorder="1" applyAlignment="1" applyProtection="1">
      <alignment vertical="center"/>
      <protection locked="0"/>
    </xf>
    <xf numFmtId="4" fontId="44" fillId="0" borderId="102" xfId="6" applyNumberFormat="1" applyFont="1" applyFill="1" applyBorder="1" applyAlignment="1" applyProtection="1">
      <alignment vertical="center"/>
    </xf>
    <xf numFmtId="0" fontId="44" fillId="0" borderId="101" xfId="6" quotePrefix="1" applyFont="1" applyFill="1" applyBorder="1" applyAlignment="1" applyProtection="1">
      <alignment vertical="center" wrapText="1"/>
      <protection locked="0"/>
    </xf>
    <xf numFmtId="0" fontId="52" fillId="5" borderId="103" xfId="6" applyFont="1" applyFill="1" applyBorder="1" applyAlignment="1" applyProtection="1">
      <alignment vertical="center" wrapText="1"/>
    </xf>
    <xf numFmtId="4" fontId="52" fillId="5" borderId="103" xfId="6" applyNumberFormat="1" applyFont="1" applyFill="1" applyBorder="1" applyAlignment="1" applyProtection="1">
      <alignment vertical="center"/>
    </xf>
    <xf numFmtId="4" fontId="52" fillId="5" borderId="104" xfId="6" applyNumberFormat="1" applyFont="1" applyFill="1" applyBorder="1" applyAlignment="1" applyProtection="1">
      <alignment vertical="center"/>
    </xf>
    <xf numFmtId="0" fontId="52" fillId="0" borderId="42" xfId="6" applyFont="1" applyFill="1" applyBorder="1" applyAlignment="1" applyProtection="1">
      <alignment horizontal="centerContinuous" vertical="center"/>
    </xf>
    <xf numFmtId="0" fontId="44" fillId="0" borderId="0" xfId="6" applyFont="1" applyFill="1" applyBorder="1" applyAlignment="1" applyProtection="1">
      <alignment vertical="center"/>
    </xf>
    <xf numFmtId="0" fontId="44" fillId="0" borderId="33" xfId="6" applyFont="1" applyFill="1" applyBorder="1" applyAlignment="1" applyProtection="1">
      <alignment vertical="center"/>
    </xf>
    <xf numFmtId="0" fontId="44" fillId="0" borderId="101" xfId="6" applyFont="1" applyFill="1" applyBorder="1" applyAlignment="1" applyProtection="1">
      <alignment vertical="center" wrapText="1"/>
      <protection locked="0"/>
    </xf>
    <xf numFmtId="0" fontId="82" fillId="3" borderId="75" xfId="0" applyFont="1" applyFill="1" applyBorder="1" applyAlignment="1">
      <alignment horizontal="center" wrapText="1"/>
    </xf>
    <xf numFmtId="0" fontId="58" fillId="0" borderId="75" xfId="0" applyFont="1" applyBorder="1" applyAlignment="1">
      <alignment wrapText="1"/>
    </xf>
    <xf numFmtId="4" fontId="58" fillId="0" borderId="75" xfId="0" applyNumberFormat="1" applyFont="1" applyBorder="1" applyAlignment="1">
      <alignment horizontal="right"/>
    </xf>
    <xf numFmtId="0" fontId="58" fillId="0" borderId="77" xfId="0" applyFont="1" applyBorder="1" applyAlignment="1">
      <alignment wrapText="1"/>
    </xf>
    <xf numFmtId="0" fontId="58" fillId="0" borderId="68" xfId="0" applyFont="1" applyBorder="1" applyAlignment="1">
      <alignment wrapText="1"/>
    </xf>
    <xf numFmtId="4" fontId="58" fillId="0" borderId="68" xfId="0" applyNumberFormat="1" applyFont="1" applyBorder="1" applyAlignment="1">
      <alignment horizontal="right"/>
    </xf>
    <xf numFmtId="0" fontId="82" fillId="3" borderId="25" xfId="0" applyFont="1" applyFill="1" applyBorder="1" applyAlignment="1">
      <alignment horizontal="center" wrapText="1"/>
    </xf>
    <xf numFmtId="0" fontId="82" fillId="3" borderId="26" xfId="0" applyFont="1" applyFill="1" applyBorder="1" applyAlignment="1">
      <alignment horizontal="center" wrapText="1"/>
    </xf>
    <xf numFmtId="0" fontId="82" fillId="3" borderId="100" xfId="0" applyFont="1" applyFill="1" applyBorder="1" applyAlignment="1">
      <alignment horizontal="center" wrapText="1"/>
    </xf>
    <xf numFmtId="0" fontId="82" fillId="3" borderId="51" xfId="0" applyFont="1" applyFill="1" applyBorder="1" applyAlignment="1">
      <alignment horizontal="center" wrapText="1"/>
    </xf>
    <xf numFmtId="0" fontId="82" fillId="3" borderId="21" xfId="0" applyFont="1" applyFill="1" applyBorder="1" applyAlignment="1">
      <alignment horizontal="center" wrapText="1"/>
    </xf>
    <xf numFmtId="0" fontId="82" fillId="3" borderId="107" xfId="0" applyFont="1" applyFill="1" applyBorder="1" applyAlignment="1">
      <alignment horizontal="center" wrapText="1"/>
    </xf>
    <xf numFmtId="0" fontId="82" fillId="0" borderId="99" xfId="0" applyFont="1" applyBorder="1" applyAlignment="1">
      <alignment wrapText="1"/>
    </xf>
    <xf numFmtId="43" fontId="82" fillId="0" borderId="26" xfId="1" applyFont="1" applyBorder="1" applyAlignment="1">
      <alignment horizontal="right"/>
    </xf>
    <xf numFmtId="4" fontId="82" fillId="0" borderId="26" xfId="0" applyNumberFormat="1" applyFont="1" applyBorder="1" applyAlignment="1">
      <alignment horizontal="right"/>
    </xf>
    <xf numFmtId="4" fontId="78" fillId="0" borderId="26" xfId="0" applyNumberFormat="1" applyFont="1" applyBorder="1" applyAlignment="1">
      <alignment vertical="center"/>
    </xf>
    <xf numFmtId="4" fontId="78" fillId="0" borderId="28" xfId="0" applyNumberFormat="1" applyFont="1" applyBorder="1" applyAlignment="1">
      <alignment vertical="center"/>
    </xf>
    <xf numFmtId="4" fontId="82" fillId="0" borderId="100" xfId="0" applyNumberFormat="1" applyFont="1" applyBorder="1" applyAlignment="1">
      <alignment horizontal="right"/>
    </xf>
    <xf numFmtId="0" fontId="95" fillId="0" borderId="99" xfId="0" applyFont="1" applyFill="1" applyBorder="1" applyAlignment="1">
      <alignment vertical="center" wrapText="1"/>
    </xf>
    <xf numFmtId="0" fontId="95" fillId="0" borderId="45" xfId="0" applyFont="1" applyFill="1" applyBorder="1" applyAlignment="1">
      <alignment vertical="center" wrapText="1"/>
    </xf>
    <xf numFmtId="0" fontId="82" fillId="5" borderId="103" xfId="0" applyFont="1" applyFill="1" applyBorder="1" applyAlignment="1">
      <alignment wrapText="1"/>
    </xf>
    <xf numFmtId="4" fontId="89" fillId="5" borderId="20" xfId="0" applyNumberFormat="1" applyFont="1" applyFill="1" applyBorder="1" applyAlignment="1">
      <alignment horizontal="right"/>
    </xf>
    <xf numFmtId="43" fontId="89" fillId="5" borderId="108" xfId="1" applyFont="1" applyFill="1" applyBorder="1" applyAlignment="1">
      <alignment horizontal="right"/>
    </xf>
    <xf numFmtId="4" fontId="89" fillId="5" borderId="108" xfId="0" applyNumberFormat="1" applyFont="1" applyFill="1" applyBorder="1" applyAlignment="1">
      <alignment horizontal="right"/>
    </xf>
    <xf numFmtId="4" fontId="89" fillId="5" borderId="109" xfId="0" applyNumberFormat="1" applyFont="1" applyFill="1" applyBorder="1" applyAlignment="1">
      <alignment horizontal="right"/>
    </xf>
    <xf numFmtId="4" fontId="89" fillId="5" borderId="44" xfId="0" applyNumberFormat="1" applyFont="1" applyFill="1" applyBorder="1" applyAlignment="1">
      <alignment horizontal="right"/>
    </xf>
    <xf numFmtId="4" fontId="89" fillId="5" borderId="110" xfId="0" applyNumberFormat="1" applyFont="1" applyFill="1" applyBorder="1" applyAlignment="1">
      <alignment horizontal="right"/>
    </xf>
    <xf numFmtId="4" fontId="89" fillId="5" borderId="57" xfId="0" applyNumberFormat="1" applyFont="1" applyFill="1" applyBorder="1" applyAlignment="1">
      <alignment horizontal="right"/>
    </xf>
    <xf numFmtId="4" fontId="89" fillId="5" borderId="104" xfId="0" applyNumberFormat="1" applyFont="1" applyFill="1" applyBorder="1" applyAlignment="1">
      <alignment horizontal="right"/>
    </xf>
    <xf numFmtId="0" fontId="58" fillId="3" borderId="111" xfId="0" applyFont="1" applyFill="1" applyBorder="1" applyAlignment="1">
      <alignment horizontal="center" wrapText="1"/>
    </xf>
    <xf numFmtId="0" fontId="82" fillId="3" borderId="112" xfId="0" applyFont="1" applyFill="1" applyBorder="1" applyAlignment="1">
      <alignment horizontal="center" wrapText="1"/>
    </xf>
    <xf numFmtId="0" fontId="82" fillId="3" borderId="113" xfId="0" applyFont="1" applyFill="1" applyBorder="1" applyAlignment="1">
      <alignment horizontal="center" wrapText="1"/>
    </xf>
    <xf numFmtId="0" fontId="58" fillId="0" borderId="56" xfId="0" applyFont="1" applyBorder="1" applyAlignment="1">
      <alignment wrapText="1"/>
    </xf>
    <xf numFmtId="4" fontId="58" fillId="0" borderId="76" xfId="0" applyNumberFormat="1" applyFont="1" applyBorder="1" applyAlignment="1">
      <alignment horizontal="right"/>
    </xf>
    <xf numFmtId="4" fontId="58" fillId="0" borderId="77" xfId="0" applyNumberFormat="1" applyFont="1" applyBorder="1" applyAlignment="1">
      <alignment horizontal="right"/>
    </xf>
    <xf numFmtId="4" fontId="58" fillId="0" borderId="117" xfId="0" applyNumberFormat="1" applyFont="1" applyBorder="1" applyAlignment="1">
      <alignment horizontal="right"/>
    </xf>
    <xf numFmtId="4" fontId="58" fillId="0" borderId="68" xfId="0" applyNumberFormat="1" applyFont="1" applyFill="1" applyBorder="1" applyAlignment="1">
      <alignment horizontal="right"/>
    </xf>
    <xf numFmtId="4" fontId="58" fillId="0" borderId="69" xfId="0" applyNumberFormat="1" applyFont="1" applyFill="1" applyBorder="1" applyAlignment="1">
      <alignment horizontal="right"/>
    </xf>
    <xf numFmtId="4" fontId="58" fillId="0" borderId="75" xfId="0" applyNumberFormat="1" applyFont="1" applyFill="1" applyBorder="1" applyAlignment="1">
      <alignment horizontal="right"/>
    </xf>
    <xf numFmtId="4" fontId="58" fillId="0" borderId="76" xfId="0" applyNumberFormat="1" applyFont="1" applyFill="1" applyBorder="1" applyAlignment="1">
      <alignment horizontal="right"/>
    </xf>
    <xf numFmtId="4" fontId="97" fillId="0" borderId="0" xfId="0" applyNumberFormat="1" applyFont="1" applyAlignment="1">
      <alignment vertical="center"/>
    </xf>
    <xf numFmtId="4" fontId="98" fillId="0" borderId="0" xfId="0" applyNumberFormat="1" applyFont="1" applyAlignment="1">
      <alignment vertical="center" wrapText="1"/>
    </xf>
    <xf numFmtId="4" fontId="99" fillId="0" borderId="0" xfId="0" applyNumberFormat="1" applyFont="1" applyAlignment="1">
      <alignment vertical="center" wrapText="1"/>
    </xf>
    <xf numFmtId="4" fontId="101" fillId="3" borderId="30" xfId="0" applyNumberFormat="1" applyFont="1" applyFill="1" applyBorder="1" applyAlignment="1">
      <alignment horizontal="center" vertical="center" wrapText="1"/>
    </xf>
    <xf numFmtId="4" fontId="101" fillId="3" borderId="34" xfId="0" applyNumberFormat="1" applyFont="1" applyFill="1" applyBorder="1" applyAlignment="1">
      <alignment horizontal="center" vertical="center" wrapText="1"/>
    </xf>
    <xf numFmtId="4" fontId="52" fillId="3" borderId="34" xfId="0" applyNumberFormat="1" applyFont="1" applyFill="1" applyBorder="1" applyAlignment="1">
      <alignment horizontal="center" vertical="center" wrapText="1"/>
    </xf>
    <xf numFmtId="4" fontId="101" fillId="3" borderId="31" xfId="0" applyNumberFormat="1" applyFont="1" applyFill="1" applyBorder="1" applyAlignment="1">
      <alignment horizontal="center" vertical="center" wrapText="1"/>
    </xf>
    <xf numFmtId="4" fontId="101" fillId="0" borderId="111" xfId="0" applyNumberFormat="1" applyFont="1" applyBorder="1" applyAlignment="1">
      <alignment vertical="center"/>
    </xf>
    <xf numFmtId="4" fontId="52" fillId="0" borderId="58" xfId="0" applyNumberFormat="1" applyFont="1" applyFill="1" applyBorder="1" applyAlignment="1">
      <alignment horizontal="left" vertical="center" wrapText="1"/>
    </xf>
    <xf numFmtId="4" fontId="101" fillId="0" borderId="97" xfId="0" applyNumberFormat="1" applyFont="1" applyFill="1" applyBorder="1" applyAlignment="1">
      <alignment vertical="center"/>
    </xf>
    <xf numFmtId="4" fontId="101" fillId="0" borderId="105" xfId="0" applyNumberFormat="1" applyFont="1" applyBorder="1" applyAlignment="1">
      <alignment vertical="center"/>
    </xf>
    <xf numFmtId="4" fontId="101" fillId="0" borderId="97" xfId="0" applyNumberFormat="1" applyFont="1" applyBorder="1" applyAlignment="1">
      <alignment vertical="center"/>
    </xf>
    <xf numFmtId="4" fontId="101" fillId="0" borderId="98" xfId="0" applyNumberFormat="1" applyFont="1" applyBorder="1" applyAlignment="1">
      <alignment vertical="center"/>
    </xf>
    <xf numFmtId="4" fontId="101" fillId="0" borderId="28" xfId="0" applyNumberFormat="1" applyFont="1" applyBorder="1" applyAlignment="1">
      <alignment vertical="center"/>
    </xf>
    <xf numFmtId="4" fontId="101" fillId="0" borderId="24" xfId="0" applyNumberFormat="1" applyFont="1" applyBorder="1" applyAlignment="1">
      <alignment vertical="center"/>
    </xf>
    <xf numFmtId="4" fontId="101" fillId="0" borderId="99" xfId="0" applyNumberFormat="1" applyFont="1" applyFill="1" applyBorder="1" applyAlignment="1">
      <alignment vertical="center"/>
    </xf>
    <xf numFmtId="4" fontId="101" fillId="0" borderId="53" xfId="0" applyNumberFormat="1" applyFont="1" applyBorder="1" applyAlignment="1">
      <alignment vertical="center"/>
    </xf>
    <xf numFmtId="4" fontId="101" fillId="0" borderId="99" xfId="0" applyNumberFormat="1" applyFont="1" applyBorder="1" applyAlignment="1">
      <alignment vertical="center"/>
    </xf>
    <xf numFmtId="4" fontId="101" fillId="0" borderId="100" xfId="0" applyNumberFormat="1" applyFont="1" applyBorder="1" applyAlignment="1">
      <alignment vertical="center"/>
    </xf>
    <xf numFmtId="4" fontId="102" fillId="0" borderId="28" xfId="0" applyNumberFormat="1" applyFont="1" applyBorder="1" applyAlignment="1">
      <alignment vertical="center"/>
    </xf>
    <xf numFmtId="4" fontId="102" fillId="0" borderId="24" xfId="0" applyNumberFormat="1" applyFont="1" applyBorder="1" applyAlignment="1">
      <alignment vertical="center"/>
    </xf>
    <xf numFmtId="3" fontId="102" fillId="0" borderId="99" xfId="0" applyNumberFormat="1" applyFont="1" applyFill="1" applyBorder="1" applyAlignment="1">
      <alignment vertical="center"/>
    </xf>
    <xf numFmtId="4" fontId="102" fillId="0" borderId="53" xfId="0" applyNumberFormat="1" applyFont="1" applyBorder="1" applyAlignment="1">
      <alignment vertical="center"/>
    </xf>
    <xf numFmtId="4" fontId="102" fillId="0" borderId="99" xfId="0" applyNumberFormat="1" applyFont="1" applyBorder="1" applyAlignment="1">
      <alignment vertical="center"/>
    </xf>
    <xf numFmtId="4" fontId="102" fillId="0" borderId="100" xfId="0" applyNumberFormat="1" applyFont="1" applyBorder="1" applyAlignment="1">
      <alignment vertical="center"/>
    </xf>
    <xf numFmtId="4" fontId="102" fillId="0" borderId="54" xfId="0" applyNumberFormat="1" applyFont="1" applyBorder="1" applyAlignment="1">
      <alignment vertical="center"/>
    </xf>
    <xf numFmtId="4" fontId="102" fillId="0" borderId="14" xfId="0" applyNumberFormat="1" applyFont="1" applyBorder="1" applyAlignment="1">
      <alignment vertical="center"/>
    </xf>
    <xf numFmtId="3" fontId="102" fillId="0" borderId="118" xfId="0" applyNumberFormat="1" applyFont="1" applyFill="1" applyBorder="1" applyAlignment="1">
      <alignment vertical="center"/>
    </xf>
    <xf numFmtId="4" fontId="102" fillId="0" borderId="119" xfId="0" applyNumberFormat="1" applyFont="1" applyBorder="1" applyAlignment="1">
      <alignment vertical="center"/>
    </xf>
    <xf numFmtId="4" fontId="102" fillId="0" borderId="118" xfId="0" applyNumberFormat="1" applyFont="1" applyBorder="1" applyAlignment="1">
      <alignment vertical="center"/>
    </xf>
    <xf numFmtId="4" fontId="102" fillId="0" borderId="120" xfId="0" applyNumberFormat="1" applyFont="1" applyBorder="1" applyAlignment="1">
      <alignment vertical="center"/>
    </xf>
    <xf numFmtId="4" fontId="101" fillId="0" borderId="121" xfId="0" applyNumberFormat="1" applyFont="1" applyBorder="1" applyAlignment="1">
      <alignment vertical="center"/>
    </xf>
    <xf numFmtId="4" fontId="101" fillId="4" borderId="122" xfId="0" applyNumberFormat="1" applyFont="1" applyFill="1" applyBorder="1" applyAlignment="1">
      <alignment vertical="center"/>
    </xf>
    <xf numFmtId="4" fontId="101" fillId="4" borderId="30" xfId="0" applyNumberFormat="1" applyFont="1" applyFill="1" applyBorder="1" applyAlignment="1">
      <alignment vertical="center"/>
    </xf>
    <xf numFmtId="4" fontId="101" fillId="4" borderId="30" xfId="0" applyNumberFormat="1" applyFont="1" applyFill="1" applyBorder="1" applyAlignment="1">
      <alignment horizontal="center" vertical="center" wrapText="1"/>
    </xf>
    <xf numFmtId="4" fontId="101" fillId="4" borderId="34" xfId="0" applyNumberFormat="1" applyFont="1" applyFill="1" applyBorder="1" applyAlignment="1">
      <alignment horizontal="center" vertical="center" wrapText="1"/>
    </xf>
    <xf numFmtId="4" fontId="52" fillId="5" borderId="34" xfId="0" applyNumberFormat="1" applyFont="1" applyFill="1" applyBorder="1" applyAlignment="1">
      <alignment horizontal="center" vertical="center" wrapText="1"/>
    </xf>
    <xf numFmtId="4" fontId="101" fillId="4" borderId="31" xfId="0" applyNumberFormat="1" applyFont="1" applyFill="1" applyBorder="1" applyAlignment="1">
      <alignment horizontal="center" vertical="center" wrapText="1"/>
    </xf>
    <xf numFmtId="4" fontId="101" fillId="0" borderId="51" xfId="0" applyNumberFormat="1" applyFont="1" applyBorder="1" applyAlignment="1">
      <alignment vertical="center"/>
    </xf>
    <xf numFmtId="4" fontId="52" fillId="0" borderId="30" xfId="0" applyNumberFormat="1" applyFont="1" applyFill="1" applyBorder="1" applyAlignment="1">
      <alignment horizontal="left" vertical="center" wrapText="1"/>
    </xf>
    <xf numFmtId="4" fontId="101" fillId="0" borderId="106" xfId="0" applyNumberFormat="1" applyFont="1" applyFill="1" applyBorder="1" applyAlignment="1">
      <alignment vertical="center"/>
    </xf>
    <xf numFmtId="4" fontId="101" fillId="0" borderId="123" xfId="0" applyNumberFormat="1" applyFont="1" applyBorder="1" applyAlignment="1">
      <alignment vertical="center"/>
    </xf>
    <xf numFmtId="4" fontId="101" fillId="0" borderId="106" xfId="0" applyNumberFormat="1" applyFont="1" applyBorder="1" applyAlignment="1">
      <alignment vertical="center"/>
    </xf>
    <xf numFmtId="4" fontId="101" fillId="0" borderId="107" xfId="0" applyNumberFormat="1" applyFont="1" applyBorder="1" applyAlignment="1">
      <alignment vertical="center"/>
    </xf>
    <xf numFmtId="4" fontId="101" fillId="4" borderId="121" xfId="0" applyNumberFormat="1" applyFont="1" applyFill="1" applyBorder="1" applyAlignment="1">
      <alignment vertical="center"/>
    </xf>
    <xf numFmtId="4" fontId="101" fillId="4" borderId="34" xfId="0" applyNumberFormat="1" applyFont="1" applyFill="1" applyBorder="1" applyAlignment="1">
      <alignment vertical="center"/>
    </xf>
    <xf numFmtId="4" fontId="101" fillId="4" borderId="31" xfId="0" applyNumberFormat="1" applyFont="1" applyFill="1" applyBorder="1" applyAlignment="1">
      <alignment vertical="center"/>
    </xf>
    <xf numFmtId="4" fontId="102" fillId="0" borderId="0" xfId="0" applyNumberFormat="1" applyFont="1" applyFill="1" applyBorder="1" applyAlignment="1" applyProtection="1">
      <alignment vertical="center"/>
      <protection locked="0"/>
    </xf>
    <xf numFmtId="4" fontId="97" fillId="0" borderId="0" xfId="0" applyNumberFormat="1" applyFont="1" applyFill="1" applyBorder="1" applyAlignment="1" applyProtection="1">
      <alignment vertical="center"/>
      <protection locked="0"/>
    </xf>
    <xf numFmtId="4" fontId="102" fillId="3" borderId="41" xfId="0" applyNumberFormat="1" applyFont="1" applyFill="1" applyBorder="1" applyAlignment="1" applyProtection="1">
      <alignment horizontal="center" vertical="center" wrapText="1"/>
      <protection locked="0"/>
    </xf>
    <xf numFmtId="4" fontId="102" fillId="3" borderId="40" xfId="0" applyNumberFormat="1" applyFont="1" applyFill="1" applyBorder="1" applyAlignment="1" applyProtection="1">
      <alignment horizontal="center" vertical="center" wrapText="1"/>
      <protection locked="0"/>
    </xf>
    <xf numFmtId="4" fontId="77" fillId="0" borderId="0" xfId="0" applyNumberFormat="1" applyFont="1" applyAlignment="1">
      <alignment vertical="center"/>
    </xf>
    <xf numFmtId="49" fontId="102" fillId="0" borderId="97" xfId="0" applyNumberFormat="1" applyFont="1" applyFill="1" applyBorder="1" applyAlignment="1" applyProtection="1">
      <alignment vertical="center"/>
      <protection locked="0"/>
    </xf>
    <xf numFmtId="4" fontId="101" fillId="0" borderId="59" xfId="0" applyNumberFormat="1" applyFont="1" applyFill="1" applyBorder="1" applyAlignment="1" applyProtection="1">
      <alignment vertical="center"/>
      <protection locked="0"/>
    </xf>
    <xf numFmtId="4" fontId="102" fillId="0" borderId="97" xfId="0" applyNumberFormat="1" applyFont="1" applyFill="1" applyBorder="1" applyAlignment="1" applyProtection="1">
      <alignment vertical="center"/>
      <protection locked="0"/>
    </xf>
    <xf numFmtId="4" fontId="101" fillId="0" borderId="97" xfId="0" applyNumberFormat="1" applyFont="1" applyFill="1" applyBorder="1" applyAlignment="1" applyProtection="1">
      <alignment vertical="center"/>
      <protection locked="0"/>
    </xf>
    <xf numFmtId="49" fontId="101" fillId="0" borderId="106" xfId="0" applyNumberFormat="1" applyFont="1" applyFill="1" applyBorder="1" applyAlignment="1" applyProtection="1">
      <alignment vertical="center"/>
      <protection locked="0"/>
    </xf>
    <xf numFmtId="4" fontId="101" fillId="0" borderId="126" xfId="0" applyNumberFormat="1" applyFont="1" applyFill="1" applyBorder="1" applyAlignment="1" applyProtection="1">
      <alignment vertical="center"/>
      <protection locked="0"/>
    </xf>
    <xf numFmtId="4" fontId="101" fillId="0" borderId="106" xfId="0" applyNumberFormat="1" applyFont="1" applyFill="1" applyBorder="1" applyAlignment="1" applyProtection="1">
      <alignment vertical="center"/>
      <protection locked="0"/>
    </xf>
    <xf numFmtId="4" fontId="102" fillId="0" borderId="32" xfId="0" applyNumberFormat="1" applyFont="1" applyFill="1" applyBorder="1" applyAlignment="1" applyProtection="1">
      <alignment vertical="center"/>
      <protection locked="0"/>
    </xf>
    <xf numFmtId="49" fontId="102" fillId="0" borderId="106" xfId="0" applyNumberFormat="1" applyFont="1" applyFill="1" applyBorder="1" applyAlignment="1" applyProtection="1">
      <alignment vertical="center"/>
      <protection locked="0"/>
    </xf>
    <xf numFmtId="4" fontId="52" fillId="0" borderId="125" xfId="0" applyNumberFormat="1" applyFont="1" applyFill="1" applyBorder="1" applyAlignment="1" applyProtection="1">
      <alignment vertical="center"/>
    </xf>
    <xf numFmtId="4" fontId="44" fillId="0" borderId="99" xfId="0" applyNumberFormat="1" applyFont="1" applyFill="1" applyBorder="1" applyAlignment="1" applyProtection="1">
      <alignment vertical="center"/>
      <protection locked="0"/>
    </xf>
    <xf numFmtId="4" fontId="52" fillId="0" borderId="99" xfId="0" applyNumberFormat="1" applyFont="1" applyFill="1" applyBorder="1" applyAlignment="1" applyProtection="1">
      <alignment vertical="center"/>
      <protection locked="0"/>
    </xf>
    <xf numFmtId="4" fontId="44" fillId="0" borderId="125" xfId="0" applyNumberFormat="1" applyFont="1" applyFill="1" applyBorder="1" applyAlignment="1" applyProtection="1">
      <alignment vertical="center"/>
    </xf>
    <xf numFmtId="49" fontId="102" fillId="0" borderId="99" xfId="0" applyNumberFormat="1" applyFont="1" applyFill="1" applyBorder="1" applyAlignment="1" applyProtection="1">
      <alignment vertical="center"/>
      <protection locked="0"/>
    </xf>
    <xf numFmtId="4" fontId="52" fillId="0" borderId="106" xfId="0" applyNumberFormat="1" applyFont="1" applyFill="1" applyBorder="1" applyAlignment="1" applyProtection="1">
      <alignment vertical="center"/>
      <protection locked="0"/>
    </xf>
    <xf numFmtId="4" fontId="101" fillId="5" borderId="47" xfId="0" applyNumberFormat="1" applyFont="1" applyFill="1" applyBorder="1" applyAlignment="1" applyProtection="1">
      <alignment vertical="center"/>
      <protection locked="0"/>
    </xf>
    <xf numFmtId="4" fontId="101" fillId="5" borderId="30" xfId="0" applyNumberFormat="1" applyFont="1" applyFill="1" applyBorder="1" applyAlignment="1" applyProtection="1">
      <alignment vertical="center"/>
      <protection locked="0"/>
    </xf>
    <xf numFmtId="0" fontId="35" fillId="0" borderId="0" xfId="7" applyFont="1"/>
    <xf numFmtId="43" fontId="0" fillId="0" borderId="0" xfId="1" applyFont="1"/>
    <xf numFmtId="0" fontId="102" fillId="0" borderId="0" xfId="0" applyNumberFormat="1" applyFont="1" applyAlignment="1" applyProtection="1">
      <alignment horizontal="center" vertical="center"/>
      <protection locked="0"/>
    </xf>
    <xf numFmtId="4" fontId="102" fillId="0" borderId="0" xfId="0" applyNumberFormat="1" applyFont="1" applyFill="1" applyAlignment="1" applyProtection="1">
      <alignment vertical="center"/>
      <protection locked="0"/>
    </xf>
    <xf numFmtId="4" fontId="102" fillId="0" borderId="0" xfId="0" applyNumberFormat="1" applyFont="1" applyAlignment="1" applyProtection="1">
      <alignment vertical="center"/>
      <protection locked="0"/>
    </xf>
    <xf numFmtId="4" fontId="52" fillId="8" borderId="31" xfId="0" applyNumberFormat="1" applyFont="1" applyFill="1" applyBorder="1" applyAlignment="1" applyProtection="1">
      <alignment horizontal="center" vertical="center" wrapText="1"/>
      <protection locked="0"/>
    </xf>
    <xf numFmtId="4" fontId="101" fillId="8" borderId="34" xfId="0" applyNumberFormat="1" applyFont="1" applyFill="1" applyBorder="1" applyAlignment="1" applyProtection="1">
      <alignment horizontal="center" vertical="center" wrapText="1"/>
      <protection locked="0"/>
    </xf>
    <xf numFmtId="4" fontId="101" fillId="8" borderId="30" xfId="0" applyNumberFormat="1" applyFont="1" applyFill="1" applyBorder="1" applyAlignment="1" applyProtection="1">
      <alignment horizontal="center" vertical="center" wrapText="1"/>
      <protection locked="0"/>
    </xf>
    <xf numFmtId="4" fontId="52" fillId="8" borderId="40" xfId="0" applyNumberFormat="1" applyFont="1" applyFill="1" applyBorder="1" applyAlignment="1" applyProtection="1">
      <alignment horizontal="center" vertical="center" wrapText="1"/>
      <protection locked="0"/>
    </xf>
    <xf numFmtId="4" fontId="102" fillId="0" borderId="62" xfId="0" applyNumberFormat="1" applyFont="1" applyBorder="1" applyAlignment="1" applyProtection="1">
      <alignment horizontal="right" vertical="center" wrapText="1"/>
      <protection locked="0"/>
    </xf>
    <xf numFmtId="4" fontId="101" fillId="0" borderId="127" xfId="0" applyNumberFormat="1" applyFont="1" applyFill="1" applyBorder="1" applyAlignment="1" applyProtection="1">
      <alignment horizontal="right" vertical="center" wrapText="1"/>
    </xf>
    <xf numFmtId="4" fontId="102" fillId="0" borderId="26" xfId="0" applyNumberFormat="1" applyFont="1" applyBorder="1" applyAlignment="1" applyProtection="1">
      <alignment horizontal="right" vertical="center" wrapText="1"/>
      <protection locked="0"/>
    </xf>
    <xf numFmtId="4" fontId="101" fillId="0" borderId="27" xfId="0" applyNumberFormat="1" applyFont="1" applyFill="1" applyBorder="1" applyAlignment="1" applyProtection="1">
      <alignment horizontal="right" vertical="center" wrapText="1"/>
    </xf>
    <xf numFmtId="4" fontId="44" fillId="0" borderId="26" xfId="0" applyNumberFormat="1" applyFont="1" applyBorder="1" applyAlignment="1" applyProtection="1">
      <alignment horizontal="right" vertical="center" wrapText="1"/>
      <protection locked="0"/>
    </xf>
    <xf numFmtId="4" fontId="52" fillId="0" borderId="27" xfId="0" applyNumberFormat="1" applyFont="1" applyFill="1" applyBorder="1" applyAlignment="1" applyProtection="1">
      <alignment horizontal="right" vertical="center" wrapText="1"/>
    </xf>
    <xf numFmtId="4" fontId="52" fillId="0" borderId="57" xfId="0" applyNumberFormat="1" applyFont="1" applyBorder="1" applyAlignment="1" applyProtection="1">
      <alignment horizontal="right" vertical="center" wrapText="1"/>
      <protection locked="0"/>
    </xf>
    <xf numFmtId="4" fontId="52" fillId="0" borderId="52" xfId="0" applyNumberFormat="1" applyFont="1" applyFill="1" applyBorder="1" applyAlignment="1" applyProtection="1">
      <alignment horizontal="right" vertical="center" wrapText="1"/>
    </xf>
    <xf numFmtId="4" fontId="101" fillId="4" borderId="109" xfId="0" applyNumberFormat="1" applyFont="1" applyFill="1" applyBorder="1" applyAlignment="1" applyProtection="1">
      <alignment horizontal="right" vertical="center" wrapText="1"/>
    </xf>
    <xf numFmtId="0" fontId="36" fillId="0" borderId="0" xfId="0" applyNumberFormat="1" applyFont="1" applyAlignment="1" applyProtection="1">
      <alignment horizontal="left" vertical="center" wrapText="1"/>
      <protection locked="0"/>
    </xf>
    <xf numFmtId="43" fontId="36" fillId="0" borderId="0" xfId="1" applyFont="1" applyAlignment="1" applyProtection="1">
      <alignment horizontal="left" vertical="center" wrapText="1"/>
      <protection locked="0"/>
    </xf>
    <xf numFmtId="0" fontId="93" fillId="0" borderId="0" xfId="0" applyFont="1"/>
    <xf numFmtId="4" fontId="52" fillId="3" borderId="34" xfId="0" applyNumberFormat="1" applyFont="1" applyFill="1" applyBorder="1" applyAlignment="1" applyProtection="1">
      <alignment horizontal="center" vertical="center" wrapText="1"/>
      <protection locked="0"/>
    </xf>
    <xf numFmtId="4" fontId="52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52" fillId="5" borderId="34" xfId="0" applyNumberFormat="1" applyFont="1" applyFill="1" applyBorder="1" applyAlignment="1" applyProtection="1">
      <alignment horizontal="center" vertical="center" wrapText="1"/>
      <protection locked="0"/>
    </xf>
    <xf numFmtId="4" fontId="52" fillId="4" borderId="30" xfId="0" applyNumberFormat="1" applyFont="1" applyFill="1" applyBorder="1" applyAlignment="1" applyProtection="1">
      <alignment horizontal="center" vertical="center" wrapText="1"/>
      <protection locked="0"/>
    </xf>
    <xf numFmtId="4" fontId="102" fillId="0" borderId="123" xfId="0" applyNumberFormat="1" applyFont="1" applyBorder="1" applyAlignment="1" applyProtection="1">
      <alignment horizontal="right" vertical="center" wrapText="1"/>
      <protection locked="0"/>
    </xf>
    <xf numFmtId="4" fontId="102" fillId="0" borderId="106" xfId="0" applyNumberFormat="1" applyFont="1" applyBorder="1" applyAlignment="1" applyProtection="1">
      <alignment horizontal="right" vertical="center" wrapText="1"/>
      <protection locked="0"/>
    </xf>
    <xf numFmtId="4" fontId="102" fillId="0" borderId="53" xfId="0" applyNumberFormat="1" applyFont="1" applyBorder="1" applyAlignment="1" applyProtection="1">
      <alignment horizontal="right" vertical="center" wrapText="1"/>
      <protection locked="0"/>
    </xf>
    <xf numFmtId="4" fontId="102" fillId="0" borderId="99" xfId="0" applyNumberFormat="1" applyFont="1" applyBorder="1" applyAlignment="1" applyProtection="1">
      <alignment horizontal="right" vertical="center" wrapText="1"/>
      <protection locked="0"/>
    </xf>
    <xf numFmtId="4" fontId="52" fillId="4" borderId="34" xfId="0" applyNumberFormat="1" applyFont="1" applyFill="1" applyBorder="1" applyAlignment="1" applyProtection="1">
      <alignment horizontal="right" vertical="center" wrapText="1"/>
    </xf>
    <xf numFmtId="4" fontId="52" fillId="4" borderId="30" xfId="0" applyNumberFormat="1" applyFont="1" applyFill="1" applyBorder="1" applyAlignment="1" applyProtection="1">
      <alignment horizontal="right" vertical="center" wrapText="1"/>
    </xf>
    <xf numFmtId="4" fontId="101" fillId="4" borderId="34" xfId="0" applyNumberFormat="1" applyFont="1" applyFill="1" applyBorder="1" applyAlignment="1" applyProtection="1">
      <alignment horizontal="right" vertical="center" wrapText="1"/>
    </xf>
    <xf numFmtId="4" fontId="101" fillId="5" borderId="30" xfId="0" applyNumberFormat="1" applyFont="1" applyFill="1" applyBorder="1" applyAlignment="1" applyProtection="1">
      <alignment horizontal="right" vertical="center" wrapText="1"/>
    </xf>
    <xf numFmtId="4" fontId="101" fillId="4" borderId="31" xfId="0" applyNumberFormat="1" applyFont="1" applyFill="1" applyBorder="1" applyAlignment="1" applyProtection="1">
      <alignment horizontal="right" vertical="center" wrapText="1"/>
    </xf>
    <xf numFmtId="4" fontId="78" fillId="0" borderId="0" xfId="0" applyNumberFormat="1" applyFont="1" applyAlignment="1">
      <alignment vertical="center" wrapText="1"/>
    </xf>
    <xf numFmtId="4" fontId="52" fillId="3" borderId="30" xfId="0" applyNumberFormat="1" applyFont="1" applyFill="1" applyBorder="1" applyAlignment="1">
      <alignment horizontal="center" vertical="center" wrapText="1"/>
    </xf>
    <xf numFmtId="4" fontId="102" fillId="0" borderId="105" xfId="0" applyNumberFormat="1" applyFont="1" applyFill="1" applyBorder="1" applyAlignment="1">
      <alignment horizontal="right" vertical="center" wrapText="1"/>
    </xf>
    <xf numFmtId="4" fontId="102" fillId="0" borderId="97" xfId="0" applyNumberFormat="1" applyFont="1" applyFill="1" applyBorder="1" applyAlignment="1">
      <alignment horizontal="right" vertical="center" wrapText="1"/>
    </xf>
    <xf numFmtId="4" fontId="102" fillId="0" borderId="104" xfId="0" applyNumberFormat="1" applyFont="1" applyFill="1" applyBorder="1" applyAlignment="1">
      <alignment horizontal="right" vertical="center" wrapText="1"/>
    </xf>
    <xf numFmtId="4" fontId="102" fillId="0" borderId="106" xfId="0" applyNumberFormat="1" applyFont="1" applyFill="1" applyBorder="1" applyAlignment="1">
      <alignment horizontal="right" vertical="center" wrapText="1"/>
    </xf>
    <xf numFmtId="4" fontId="101" fillId="4" borderId="46" xfId="0" applyNumberFormat="1" applyFont="1" applyFill="1" applyBorder="1" applyAlignment="1">
      <alignment horizontal="right" vertical="center" wrapText="1"/>
    </xf>
    <xf numFmtId="4" fontId="101" fillId="4" borderId="30" xfId="0" applyNumberFormat="1" applyFont="1" applyFill="1" applyBorder="1" applyAlignment="1">
      <alignment horizontal="right" vertical="center" wrapText="1"/>
    </xf>
    <xf numFmtId="4" fontId="97" fillId="0" borderId="0" xfId="0" applyNumberFormat="1" applyFont="1" applyFill="1" applyBorder="1" applyAlignment="1">
      <alignment vertical="center"/>
    </xf>
    <xf numFmtId="4" fontId="105" fillId="0" borderId="0" xfId="0" applyNumberFormat="1" applyFont="1" applyFill="1" applyBorder="1" applyAlignment="1">
      <alignment vertical="center"/>
    </xf>
    <xf numFmtId="4" fontId="101" fillId="3" borderId="30" xfId="0" applyNumberFormat="1" applyFont="1" applyFill="1" applyBorder="1" applyAlignment="1">
      <alignment horizontal="center" vertical="center"/>
    </xf>
    <xf numFmtId="4" fontId="101" fillId="4" borderId="45" xfId="0" applyNumberFormat="1" applyFont="1" applyFill="1" applyBorder="1" applyAlignment="1">
      <alignment horizontal="center" vertical="center"/>
    </xf>
    <xf numFmtId="4" fontId="52" fillId="5" borderId="30" xfId="0" applyNumberFormat="1" applyFont="1" applyFill="1" applyBorder="1" applyAlignment="1">
      <alignment horizontal="center" vertical="center" wrapText="1"/>
    </xf>
    <xf numFmtId="4" fontId="101" fillId="5" borderId="30" xfId="0" applyNumberFormat="1" applyFont="1" applyFill="1" applyBorder="1" applyAlignment="1">
      <alignment horizontal="center" vertical="center" wrapText="1"/>
    </xf>
    <xf numFmtId="4" fontId="101" fillId="5" borderId="34" xfId="0" applyNumberFormat="1" applyFont="1" applyFill="1" applyBorder="1" applyAlignment="1">
      <alignment horizontal="center" vertical="center" wrapText="1"/>
    </xf>
    <xf numFmtId="4" fontId="52" fillId="5" borderId="45" xfId="0" applyNumberFormat="1" applyFont="1" applyFill="1" applyBorder="1" applyAlignment="1">
      <alignment horizontal="left" vertical="center" wrapText="1"/>
    </xf>
    <xf numFmtId="4" fontId="102" fillId="0" borderId="99" xfId="0" applyNumberFormat="1" applyFont="1" applyFill="1" applyBorder="1" applyAlignment="1">
      <alignment horizontal="left" vertical="center" wrapText="1"/>
    </xf>
    <xf numFmtId="4" fontId="102" fillId="0" borderId="106" xfId="0" applyNumberFormat="1" applyFont="1" applyFill="1" applyBorder="1" applyAlignment="1">
      <alignment vertical="center"/>
    </xf>
    <xf numFmtId="4" fontId="102" fillId="0" borderId="123" xfId="0" applyNumberFormat="1" applyFont="1" applyFill="1" applyBorder="1" applyAlignment="1">
      <alignment vertical="center"/>
    </xf>
    <xf numFmtId="4" fontId="102" fillId="0" borderId="99" xfId="0" applyNumberFormat="1" applyFont="1" applyFill="1" applyBorder="1" applyAlignment="1">
      <alignment vertical="center"/>
    </xf>
    <xf numFmtId="4" fontId="103" fillId="0" borderId="125" xfId="0" applyNumberFormat="1" applyFont="1" applyFill="1" applyBorder="1" applyAlignment="1">
      <alignment horizontal="left" vertical="center" wrapText="1"/>
    </xf>
    <xf numFmtId="4" fontId="103" fillId="0" borderId="42" xfId="0" applyNumberFormat="1" applyFont="1" applyFill="1" applyBorder="1" applyAlignment="1">
      <alignment horizontal="left" vertical="center" wrapText="1"/>
    </xf>
    <xf numFmtId="4" fontId="102" fillId="0" borderId="32" xfId="0" applyNumberFormat="1" applyFont="1" applyFill="1" applyBorder="1" applyAlignment="1">
      <alignment vertical="center"/>
    </xf>
    <xf numFmtId="4" fontId="101" fillId="4" borderId="47" xfId="0" applyNumberFormat="1" applyFont="1" applyFill="1" applyBorder="1" applyAlignment="1">
      <alignment horizontal="left" vertical="center"/>
    </xf>
    <xf numFmtId="4" fontId="101" fillId="4" borderId="47" xfId="0" applyNumberFormat="1" applyFont="1" applyFill="1" applyBorder="1" applyAlignment="1">
      <alignment vertical="center"/>
    </xf>
    <xf numFmtId="4" fontId="78" fillId="0" borderId="0" xfId="0" applyNumberFormat="1" applyFont="1" applyBorder="1" applyAlignment="1">
      <alignment vertical="center"/>
    </xf>
    <xf numFmtId="4" fontId="97" fillId="0" borderId="0" xfId="0" applyNumberFormat="1" applyFont="1" applyAlignment="1">
      <alignment horizontal="justify" vertical="center"/>
    </xf>
    <xf numFmtId="4" fontId="102" fillId="0" borderId="0" xfId="0" applyNumberFormat="1" applyFont="1" applyAlignment="1">
      <alignment vertical="center"/>
    </xf>
    <xf numFmtId="0" fontId="106" fillId="0" borderId="0" xfId="6" applyFont="1" applyBorder="1" applyAlignment="1"/>
    <xf numFmtId="4" fontId="102" fillId="0" borderId="53" xfId="0" applyNumberFormat="1" applyFont="1" applyBorder="1" applyAlignment="1" applyProtection="1">
      <alignment horizontal="right" vertical="center"/>
      <protection locked="0"/>
    </xf>
    <xf numFmtId="0" fontId="106" fillId="0" borderId="0" xfId="6" applyFont="1" applyBorder="1" applyAlignment="1">
      <alignment wrapText="1"/>
    </xf>
    <xf numFmtId="4" fontId="102" fillId="0" borderId="119" xfId="0" applyNumberFormat="1" applyFont="1" applyBorder="1" applyAlignment="1" applyProtection="1">
      <alignment horizontal="right" vertical="center"/>
      <protection locked="0"/>
    </xf>
    <xf numFmtId="4" fontId="101" fillId="5" borderId="31" xfId="0" applyNumberFormat="1" applyFont="1" applyFill="1" applyBorder="1" applyAlignment="1" applyProtection="1">
      <alignment horizontal="right" vertical="center"/>
    </xf>
    <xf numFmtId="4" fontId="101" fillId="4" borderId="30" xfId="0" applyNumberFormat="1" applyFont="1" applyFill="1" applyBorder="1" applyAlignment="1" applyProtection="1">
      <alignment horizontal="right" vertical="center"/>
    </xf>
    <xf numFmtId="4" fontId="52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52" fillId="3" borderId="40" xfId="0" applyNumberFormat="1" applyFont="1" applyFill="1" applyBorder="1" applyAlignment="1" applyProtection="1">
      <alignment horizontal="center" vertical="center" wrapText="1"/>
      <protection locked="0"/>
    </xf>
    <xf numFmtId="4" fontId="101" fillId="0" borderId="30" xfId="0" applyNumberFormat="1" applyFont="1" applyFill="1" applyBorder="1" applyAlignment="1" applyProtection="1">
      <alignment horizontal="right" vertical="center" wrapText="1"/>
    </xf>
    <xf numFmtId="4" fontId="98" fillId="0" borderId="0" xfId="0" applyNumberFormat="1" applyFont="1" applyAlignment="1" applyProtection="1">
      <alignment vertical="center"/>
      <protection locked="0"/>
    </xf>
    <xf numFmtId="4" fontId="52" fillId="8" borderId="41" xfId="0" applyNumberFormat="1" applyFont="1" applyFill="1" applyBorder="1" applyAlignment="1" applyProtection="1">
      <alignment horizontal="center" vertical="center" wrapText="1"/>
      <protection locked="0"/>
    </xf>
    <xf numFmtId="4" fontId="101" fillId="5" borderId="30" xfId="0" applyNumberFormat="1" applyFont="1" applyFill="1" applyBorder="1" applyAlignment="1" applyProtection="1">
      <alignment horizontal="right" vertical="center"/>
    </xf>
    <xf numFmtId="4" fontId="101" fillId="0" borderId="123" xfId="0" applyNumberFormat="1" applyFont="1" applyFill="1" applyBorder="1" applyAlignment="1" applyProtection="1">
      <alignment horizontal="right" vertical="center"/>
      <protection locked="0"/>
    </xf>
    <xf numFmtId="4" fontId="101" fillId="0" borderId="106" xfId="0" applyNumberFormat="1" applyFont="1" applyFill="1" applyBorder="1" applyAlignment="1" applyProtection="1">
      <alignment horizontal="right" vertical="center"/>
      <protection locked="0"/>
    </xf>
    <xf numFmtId="4" fontId="102" fillId="0" borderId="123" xfId="0" applyNumberFormat="1" applyFont="1" applyFill="1" applyBorder="1" applyAlignment="1" applyProtection="1">
      <alignment horizontal="right" vertical="center"/>
      <protection locked="0"/>
    </xf>
    <xf numFmtId="4" fontId="102" fillId="0" borderId="106" xfId="0" applyNumberFormat="1" applyFont="1" applyFill="1" applyBorder="1" applyAlignment="1" applyProtection="1">
      <alignment horizontal="right" vertical="center"/>
      <protection locked="0"/>
    </xf>
    <xf numFmtId="4" fontId="102" fillId="0" borderId="53" xfId="0" applyNumberFormat="1" applyFont="1" applyFill="1" applyBorder="1" applyAlignment="1" applyProtection="1">
      <alignment horizontal="right" vertical="center"/>
      <protection locked="0"/>
    </xf>
    <xf numFmtId="4" fontId="102" fillId="0" borderId="99" xfId="0" applyNumberFormat="1" applyFont="1" applyFill="1" applyBorder="1" applyAlignment="1" applyProtection="1">
      <alignment horizontal="right" vertical="center"/>
      <protection locked="0"/>
    </xf>
    <xf numFmtId="4" fontId="102" fillId="0" borderId="99" xfId="0" applyNumberFormat="1" applyFont="1" applyBorder="1" applyAlignment="1" applyProtection="1">
      <alignment horizontal="right" vertical="center"/>
      <protection locked="0"/>
    </xf>
    <xf numFmtId="4" fontId="102" fillId="0" borderId="118" xfId="0" applyNumberFormat="1" applyFont="1" applyBorder="1" applyAlignment="1" applyProtection="1">
      <alignment horizontal="right" vertical="center"/>
      <protection locked="0"/>
    </xf>
    <xf numFmtId="4" fontId="102" fillId="0" borderId="131" xfId="0" applyNumberFormat="1" applyFont="1" applyBorder="1" applyAlignment="1" applyProtection="1">
      <alignment horizontal="right" vertical="center"/>
      <protection locked="0"/>
    </xf>
    <xf numFmtId="4" fontId="102" fillId="0" borderId="103" xfId="0" applyNumberFormat="1" applyFont="1" applyBorder="1" applyAlignment="1" applyProtection="1">
      <alignment horizontal="right" vertical="center"/>
      <protection locked="0"/>
    </xf>
    <xf numFmtId="4" fontId="101" fillId="5" borderId="31" xfId="0" applyNumberFormat="1" applyFont="1" applyFill="1" applyBorder="1" applyAlignment="1" applyProtection="1">
      <alignment vertical="center"/>
      <protection locked="0"/>
    </xf>
    <xf numFmtId="4" fontId="52" fillId="8" borderId="47" xfId="0" applyNumberFormat="1" applyFont="1" applyFill="1" applyBorder="1" applyAlignment="1" applyProtection="1">
      <alignment horizontal="center" vertical="center" wrapText="1"/>
      <protection locked="0"/>
    </xf>
    <xf numFmtId="4" fontId="52" fillId="8" borderId="30" xfId="0" applyNumberFormat="1" applyFont="1" applyFill="1" applyBorder="1" applyAlignment="1" applyProtection="1">
      <alignment horizontal="center" vertical="center" wrapText="1"/>
      <protection locked="0"/>
    </xf>
    <xf numFmtId="4" fontId="101" fillId="0" borderId="106" xfId="0" applyNumberFormat="1" applyFont="1" applyBorder="1" applyAlignment="1" applyProtection="1">
      <alignment vertical="center"/>
      <protection locked="0"/>
    </xf>
    <xf numFmtId="4" fontId="103" fillId="0" borderId="107" xfId="0" applyNumberFormat="1" applyFont="1" applyBorder="1" applyAlignment="1" applyProtection="1">
      <alignment vertical="center"/>
      <protection locked="0"/>
    </xf>
    <xf numFmtId="4" fontId="103" fillId="0" borderId="106" xfId="0" applyNumberFormat="1" applyFont="1" applyBorder="1" applyAlignment="1" applyProtection="1">
      <alignment vertical="center"/>
      <protection locked="0"/>
    </xf>
    <xf numFmtId="4" fontId="101" fillId="0" borderId="107" xfId="0" applyNumberFormat="1" applyFont="1" applyBorder="1" applyAlignment="1" applyProtection="1">
      <alignment vertical="center"/>
      <protection locked="0"/>
    </xf>
    <xf numFmtId="4" fontId="103" fillId="0" borderId="99" xfId="0" applyNumberFormat="1" applyFont="1" applyBorder="1" applyAlignment="1" applyProtection="1">
      <alignment horizontal="right" vertical="center"/>
      <protection locked="0"/>
    </xf>
    <xf numFmtId="4" fontId="103" fillId="0" borderId="100" xfId="0" applyNumberFormat="1" applyFont="1" applyBorder="1" applyAlignment="1" applyProtection="1">
      <alignment horizontal="right" vertical="center"/>
      <protection locked="0"/>
    </xf>
    <xf numFmtId="4" fontId="101" fillId="5" borderId="30" xfId="0" applyNumberFormat="1" applyFont="1" applyFill="1" applyBorder="1" applyAlignment="1" applyProtection="1">
      <alignment vertical="center"/>
    </xf>
    <xf numFmtId="4" fontId="102" fillId="0" borderId="0" xfId="0" applyNumberFormat="1" applyFont="1" applyAlignment="1">
      <alignment horizontal="justify" vertical="center"/>
    </xf>
    <xf numFmtId="4" fontId="52" fillId="8" borderId="47" xfId="0" applyNumberFormat="1" applyFont="1" applyFill="1" applyBorder="1" applyAlignment="1">
      <alignment horizontal="center" vertical="center" wrapText="1"/>
    </xf>
    <xf numFmtId="4" fontId="52" fillId="8" borderId="30" xfId="0" applyNumberFormat="1" applyFont="1" applyFill="1" applyBorder="1" applyAlignment="1">
      <alignment horizontal="center" vertical="center" wrapText="1"/>
    </xf>
    <xf numFmtId="0" fontId="108" fillId="0" borderId="0" xfId="0" applyFont="1"/>
    <xf numFmtId="4" fontId="102" fillId="0" borderId="108" xfId="0" applyNumberFormat="1" applyFont="1" applyBorder="1" applyAlignment="1">
      <alignment vertical="center" wrapText="1"/>
    </xf>
    <xf numFmtId="4" fontId="109" fillId="0" borderId="0" xfId="0" applyNumberFormat="1" applyFont="1" applyFill="1" applyAlignment="1" applyProtection="1">
      <alignment vertical="center"/>
      <protection locked="0"/>
    </xf>
    <xf numFmtId="4" fontId="46" fillId="0" borderId="0" xfId="0" applyNumberFormat="1" applyFont="1" applyFill="1" applyAlignment="1" applyProtection="1">
      <alignment vertical="center"/>
      <protection locked="0"/>
    </xf>
    <xf numFmtId="4" fontId="101" fillId="5" borderId="40" xfId="0" applyNumberFormat="1" applyFont="1" applyFill="1" applyBorder="1" applyAlignment="1" applyProtection="1">
      <alignment horizontal="center" vertical="center" wrapText="1"/>
      <protection locked="0"/>
    </xf>
    <xf numFmtId="4" fontId="102" fillId="5" borderId="110" xfId="0" applyNumberFormat="1" applyFont="1" applyFill="1" applyBorder="1" applyAlignment="1" applyProtection="1">
      <alignment horizontal="center" vertical="center" wrapText="1"/>
      <protection locked="0"/>
    </xf>
    <xf numFmtId="4" fontId="102" fillId="5" borderId="109" xfId="0" applyNumberFormat="1" applyFont="1" applyFill="1" applyBorder="1" applyAlignment="1" applyProtection="1">
      <alignment horizontal="center" vertical="center" wrapText="1"/>
      <protection locked="0"/>
    </xf>
    <xf numFmtId="4" fontId="102" fillId="5" borderId="44" xfId="0" applyNumberFormat="1" applyFont="1" applyFill="1" applyBorder="1" applyAlignment="1" applyProtection="1">
      <alignment horizontal="center" vertical="center" wrapText="1"/>
      <protection locked="0"/>
    </xf>
    <xf numFmtId="4" fontId="21" fillId="5" borderId="50" xfId="0" applyNumberFormat="1" applyFont="1" applyFill="1" applyBorder="1" applyAlignment="1" applyProtection="1">
      <alignment horizontal="center" vertical="center" wrapText="1"/>
      <protection locked="0"/>
    </xf>
    <xf numFmtId="4" fontId="102" fillId="5" borderId="50" xfId="0" applyNumberFormat="1" applyFont="1" applyFill="1" applyBorder="1" applyAlignment="1" applyProtection="1">
      <alignment horizontal="center" vertical="center" wrapText="1"/>
      <protection locked="0"/>
    </xf>
    <xf numFmtId="4" fontId="102" fillId="5" borderId="46" xfId="0" applyNumberFormat="1" applyFont="1" applyFill="1" applyBorder="1" applyAlignment="1" applyProtection="1">
      <alignment horizontal="center" vertical="center" wrapText="1"/>
      <protection locked="0"/>
    </xf>
    <xf numFmtId="4" fontId="101" fillId="5" borderId="45" xfId="0" applyNumberFormat="1" applyFont="1" applyFill="1" applyBorder="1" applyAlignment="1" applyProtection="1">
      <alignment horizontal="center" vertical="center" wrapText="1"/>
      <protection locked="0"/>
    </xf>
    <xf numFmtId="4" fontId="101" fillId="0" borderId="121" xfId="0" applyNumberFormat="1" applyFont="1" applyFill="1" applyBorder="1" applyAlignment="1" applyProtection="1">
      <alignment horizontal="right" vertical="center" wrapText="1"/>
      <protection locked="0"/>
    </xf>
    <xf numFmtId="4" fontId="101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101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101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101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101" fillId="0" borderId="30" xfId="0" applyNumberFormat="1" applyFont="1" applyFill="1" applyBorder="1" applyAlignment="1" applyProtection="1">
      <alignment vertical="center" wrapText="1"/>
      <protection locked="0"/>
    </xf>
    <xf numFmtId="4" fontId="101" fillId="0" borderId="121" xfId="0" applyNumberFormat="1" applyFont="1" applyFill="1" applyBorder="1" applyAlignment="1" applyProtection="1">
      <alignment vertical="center" wrapText="1"/>
      <protection locked="0"/>
    </xf>
    <xf numFmtId="4" fontId="101" fillId="0" borderId="50" xfId="0" applyNumberFormat="1" applyFont="1" applyFill="1" applyBorder="1" applyAlignment="1" applyProtection="1">
      <alignment vertical="center" wrapText="1"/>
      <protection locked="0"/>
    </xf>
    <xf numFmtId="4" fontId="101" fillId="0" borderId="49" xfId="0" applyNumberFormat="1" applyFont="1" applyFill="1" applyBorder="1" applyAlignment="1" applyProtection="1">
      <alignment vertical="center" wrapText="1"/>
      <protection locked="0"/>
    </xf>
    <xf numFmtId="4" fontId="103" fillId="0" borderId="106" xfId="0" applyNumberFormat="1" applyFont="1" applyFill="1" applyBorder="1" applyAlignment="1" applyProtection="1">
      <alignment horizontal="left" vertical="center" wrapText="1"/>
      <protection locked="0"/>
    </xf>
    <xf numFmtId="4" fontId="103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103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103" fillId="0" borderId="107" xfId="0" applyNumberFormat="1" applyFont="1" applyFill="1" applyBorder="1" applyAlignment="1" applyProtection="1">
      <alignment horizontal="right" vertical="center" wrapText="1"/>
      <protection locked="0"/>
    </xf>
    <xf numFmtId="4" fontId="103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103" fillId="0" borderId="23" xfId="0" applyNumberFormat="1" applyFont="1" applyFill="1" applyBorder="1" applyAlignment="1" applyProtection="1">
      <alignment horizontal="right" vertical="center" wrapText="1"/>
      <protection locked="0"/>
    </xf>
    <xf numFmtId="4" fontId="103" fillId="0" borderId="123" xfId="0" applyNumberFormat="1" applyFont="1" applyFill="1" applyBorder="1" applyAlignment="1" applyProtection="1">
      <alignment horizontal="right" vertical="center" wrapText="1"/>
      <protection locked="0"/>
    </xf>
    <xf numFmtId="4" fontId="104" fillId="0" borderId="40" xfId="0" applyNumberFormat="1" applyFont="1" applyFill="1" applyBorder="1" applyAlignment="1" applyProtection="1">
      <alignment horizontal="right" vertical="center" wrapText="1"/>
    </xf>
    <xf numFmtId="4" fontId="103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103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03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103" fillId="0" borderId="100" xfId="0" applyNumberFormat="1" applyFont="1" applyFill="1" applyBorder="1" applyAlignment="1" applyProtection="1">
      <alignment horizontal="right" vertical="center" wrapText="1"/>
      <protection locked="0"/>
    </xf>
    <xf numFmtId="4" fontId="103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103" fillId="0" borderId="53" xfId="0" applyNumberFormat="1" applyFont="1" applyFill="1" applyBorder="1" applyAlignment="1" applyProtection="1">
      <alignment horizontal="right" vertical="center" wrapText="1"/>
      <protection locked="0"/>
    </xf>
    <xf numFmtId="4" fontId="104" fillId="0" borderId="99" xfId="0" applyNumberFormat="1" applyFont="1" applyFill="1" applyBorder="1" applyAlignment="1" applyProtection="1">
      <alignment horizontal="right" vertical="center" wrapText="1"/>
    </xf>
    <xf numFmtId="4" fontId="85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104" fillId="0" borderId="32" xfId="0" applyNumberFormat="1" applyFont="1" applyFill="1" applyBorder="1" applyAlignment="1" applyProtection="1">
      <alignment horizontal="right" vertical="center" wrapText="1"/>
    </xf>
    <xf numFmtId="4" fontId="103" fillId="0" borderId="106" xfId="0" applyNumberFormat="1" applyFont="1" applyFill="1" applyBorder="1" applyAlignment="1" applyProtection="1">
      <alignment vertical="center" wrapText="1"/>
      <protection locked="0"/>
    </xf>
    <xf numFmtId="4" fontId="103" fillId="0" borderId="99" xfId="0" applyNumberFormat="1" applyFont="1" applyFill="1" applyBorder="1" applyAlignment="1" applyProtection="1">
      <alignment vertical="center" wrapText="1"/>
      <protection locked="0"/>
    </xf>
    <xf numFmtId="4" fontId="85" fillId="0" borderId="99" xfId="0" applyNumberFormat="1" applyFont="1" applyFill="1" applyBorder="1" applyAlignment="1" applyProtection="1">
      <alignment vertical="center" wrapText="1"/>
      <protection locked="0"/>
    </xf>
    <xf numFmtId="4" fontId="52" fillId="5" borderId="30" xfId="0" applyNumberFormat="1" applyFont="1" applyFill="1" applyBorder="1" applyAlignment="1">
      <alignment horizontal="left" vertical="center" wrapText="1"/>
    </xf>
    <xf numFmtId="4" fontId="101" fillId="5" borderId="121" xfId="0" applyNumberFormat="1" applyFont="1" applyFill="1" applyBorder="1" applyAlignment="1" applyProtection="1">
      <alignment horizontal="right" vertical="center" wrapText="1"/>
    </xf>
    <xf numFmtId="4" fontId="78" fillId="0" borderId="0" xfId="0" applyNumberFormat="1" applyFont="1" applyAlignment="1" applyProtection="1">
      <alignment vertical="center"/>
      <protection locked="0"/>
    </xf>
    <xf numFmtId="4" fontId="21" fillId="0" borderId="0" xfId="0" applyNumberFormat="1" applyFont="1" applyBorder="1" applyAlignment="1" applyProtection="1">
      <alignment horizontal="left" vertical="center"/>
      <protection locked="0"/>
    </xf>
    <xf numFmtId="4" fontId="3" fillId="0" borderId="0" xfId="0" applyNumberFormat="1" applyFont="1" applyAlignment="1">
      <alignment horizontal="left" vertical="center"/>
    </xf>
    <xf numFmtId="4" fontId="51" fillId="8" borderId="58" xfId="0" applyNumberFormat="1" applyFont="1" applyFill="1" applyBorder="1" applyAlignment="1" applyProtection="1">
      <alignment horizontal="center" vertical="center" wrapText="1"/>
      <protection locked="0"/>
    </xf>
    <xf numFmtId="4" fontId="51" fillId="8" borderId="40" xfId="0" applyNumberFormat="1" applyFont="1" applyFill="1" applyBorder="1" applyAlignment="1" applyProtection="1">
      <alignment horizontal="center" vertical="center" wrapText="1"/>
      <protection locked="0"/>
    </xf>
    <xf numFmtId="4" fontId="101" fillId="0" borderId="97" xfId="0" applyNumberFormat="1" applyFont="1" applyBorder="1" applyAlignment="1" applyProtection="1">
      <alignment horizontal="right" vertical="center" wrapText="1"/>
      <protection locked="0"/>
    </xf>
    <xf numFmtId="4" fontId="52" fillId="0" borderId="97" xfId="0" applyNumberFormat="1" applyFont="1" applyBorder="1" applyAlignment="1" applyProtection="1">
      <alignment horizontal="right" vertical="center" wrapText="1"/>
      <protection locked="0"/>
    </xf>
    <xf numFmtId="4" fontId="101" fillId="0" borderId="0" xfId="0" applyNumberFormat="1" applyFont="1" applyFill="1" applyBorder="1" applyAlignment="1">
      <alignment horizontal="left" vertical="center"/>
    </xf>
    <xf numFmtId="4" fontId="101" fillId="0" borderId="99" xfId="0" applyNumberFormat="1" applyFont="1" applyBorder="1" applyAlignment="1" applyProtection="1">
      <alignment horizontal="right" vertical="center" wrapText="1"/>
      <protection locked="0"/>
    </xf>
    <xf numFmtId="4" fontId="52" fillId="0" borderId="99" xfId="0" applyNumberFormat="1" applyFont="1" applyBorder="1" applyAlignment="1" applyProtection="1">
      <alignment horizontal="right" vertical="center" wrapText="1"/>
      <protection locked="0"/>
    </xf>
    <xf numFmtId="4" fontId="101" fillId="0" borderId="0" xfId="0" applyNumberFormat="1" applyFont="1" applyFill="1" applyBorder="1" applyAlignment="1">
      <alignment horizontal="center" vertical="center"/>
    </xf>
    <xf numFmtId="4" fontId="102" fillId="0" borderId="0" xfId="0" applyNumberFormat="1" applyFont="1" applyFill="1" applyBorder="1" applyAlignment="1">
      <alignment horizontal="right" vertical="center"/>
    </xf>
    <xf numFmtId="4" fontId="101" fillId="0" borderId="99" xfId="0" applyNumberFormat="1" applyFont="1" applyFill="1" applyBorder="1" applyAlignment="1" applyProtection="1">
      <alignment horizontal="right" vertical="center" wrapText="1"/>
    </xf>
    <xf numFmtId="4" fontId="52" fillId="0" borderId="99" xfId="0" applyNumberFormat="1" applyFont="1" applyFill="1" applyBorder="1" applyAlignment="1" applyProtection="1">
      <alignment horizontal="right" vertical="center" wrapText="1"/>
    </xf>
    <xf numFmtId="4" fontId="102" fillId="0" borderId="99" xfId="0" applyNumberFormat="1" applyFont="1" applyFill="1" applyBorder="1" applyAlignment="1" applyProtection="1">
      <alignment horizontal="right" vertical="center" wrapText="1"/>
      <protection locked="0"/>
    </xf>
    <xf numFmtId="4" fontId="44" fillId="0" borderId="99" xfId="0" applyNumberFormat="1" applyFont="1" applyFill="1" applyBorder="1" applyAlignment="1" applyProtection="1">
      <alignment horizontal="right" vertical="center" wrapText="1"/>
      <protection locked="0"/>
    </xf>
    <xf numFmtId="4" fontId="103" fillId="0" borderId="99" xfId="0" applyNumberFormat="1" applyFont="1" applyFill="1" applyBorder="1" applyAlignment="1" applyProtection="1">
      <alignment horizontal="right" vertical="center" wrapText="1"/>
      <protection locked="0"/>
    </xf>
    <xf numFmtId="4" fontId="85" fillId="0" borderId="99" xfId="0" applyNumberFormat="1" applyFont="1" applyFill="1" applyBorder="1" applyAlignment="1" applyProtection="1">
      <alignment horizontal="right" vertical="center" wrapText="1"/>
      <protection locked="0"/>
    </xf>
    <xf numFmtId="4" fontId="44" fillId="0" borderId="99" xfId="0" applyNumberFormat="1" applyFont="1" applyBorder="1" applyAlignment="1" applyProtection="1">
      <alignment horizontal="right" vertical="center" wrapText="1"/>
      <protection locked="0"/>
    </xf>
    <xf numFmtId="4" fontId="111" fillId="0" borderId="0" xfId="0" applyNumberFormat="1" applyFont="1" applyAlignment="1">
      <alignment vertical="center"/>
    </xf>
    <xf numFmtId="4" fontId="102" fillId="0" borderId="47" xfId="0" applyNumberFormat="1" applyFont="1" applyBorder="1" applyAlignment="1">
      <alignment horizontal="right" vertical="center"/>
    </xf>
    <xf numFmtId="4" fontId="102" fillId="0" borderId="31" xfId="0" applyNumberFormat="1" applyFont="1" applyBorder="1" applyAlignment="1">
      <alignment horizontal="right" vertical="center"/>
    </xf>
    <xf numFmtId="4" fontId="102" fillId="0" borderId="46" xfId="0" applyNumberFormat="1" applyFont="1" applyBorder="1" applyAlignment="1">
      <alignment horizontal="right" vertical="center"/>
    </xf>
    <xf numFmtId="4" fontId="102" fillId="0" borderId="44" xfId="0" applyNumberFormat="1" applyFont="1" applyBorder="1" applyAlignment="1">
      <alignment horizontal="right" vertical="center"/>
    </xf>
    <xf numFmtId="4" fontId="44" fillId="0" borderId="0" xfId="0" applyNumberFormat="1" applyFont="1" applyBorder="1" applyAlignment="1">
      <alignment horizontal="left" vertical="center"/>
    </xf>
    <xf numFmtId="4" fontId="44" fillId="0" borderId="0" xfId="0" applyNumberFormat="1" applyFont="1" applyBorder="1" applyAlignment="1">
      <alignment vertical="center"/>
    </xf>
    <xf numFmtId="4" fontId="44" fillId="0" borderId="105" xfId="0" applyNumberFormat="1" applyFont="1" applyFill="1" applyBorder="1" applyAlignment="1">
      <alignment horizontal="right" vertical="center" wrapText="1"/>
    </xf>
    <xf numFmtId="4" fontId="44" fillId="0" borderId="97" xfId="0" applyNumberFormat="1" applyFont="1" applyFill="1" applyBorder="1" applyAlignment="1">
      <alignment horizontal="right" vertical="center" wrapText="1"/>
    </xf>
    <xf numFmtId="4" fontId="44" fillId="0" borderId="123" xfId="0" applyNumberFormat="1" applyFont="1" applyFill="1" applyBorder="1" applyAlignment="1">
      <alignment horizontal="right" vertical="center" wrapText="1"/>
    </xf>
    <xf numFmtId="4" fontId="44" fillId="0" borderId="106" xfId="0" applyNumberFormat="1" applyFont="1" applyFill="1" applyBorder="1" applyAlignment="1">
      <alignment horizontal="right" vertical="center" wrapText="1"/>
    </xf>
    <xf numFmtId="4" fontId="44" fillId="0" borderId="119" xfId="0" applyNumberFormat="1" applyFont="1" applyFill="1" applyBorder="1" applyAlignment="1">
      <alignment horizontal="right" vertical="center" wrapText="1"/>
    </xf>
    <xf numFmtId="4" fontId="44" fillId="0" borderId="118" xfId="0" applyNumberFormat="1" applyFont="1" applyFill="1" applyBorder="1" applyAlignment="1">
      <alignment horizontal="right" vertical="center" wrapText="1"/>
    </xf>
    <xf numFmtId="4" fontId="44" fillId="0" borderId="131" xfId="0" applyNumberFormat="1" applyFont="1" applyFill="1" applyBorder="1" applyAlignment="1">
      <alignment horizontal="right" vertical="center" wrapText="1"/>
    </xf>
    <xf numFmtId="4" fontId="44" fillId="0" borderId="103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 applyProtection="1">
      <alignment horizontal="left" vertical="center"/>
      <protection locked="0"/>
    </xf>
    <xf numFmtId="4" fontId="97" fillId="0" borderId="0" xfId="0" applyNumberFormat="1" applyFont="1" applyAlignment="1" applyProtection="1">
      <alignment vertical="center"/>
      <protection locked="0"/>
    </xf>
    <xf numFmtId="4" fontId="101" fillId="8" borderId="47" xfId="0" applyNumberFormat="1" applyFont="1" applyFill="1" applyBorder="1" applyAlignment="1" applyProtection="1">
      <alignment horizontal="center" vertical="center"/>
      <protection locked="0"/>
    </xf>
    <xf numFmtId="4" fontId="52" fillId="8" borderId="58" xfId="0" applyNumberFormat="1" applyFont="1" applyFill="1" applyBorder="1" applyAlignment="1" applyProtection="1">
      <alignment horizontal="center" vertical="center" wrapText="1"/>
      <protection locked="0"/>
    </xf>
    <xf numFmtId="4" fontId="52" fillId="0" borderId="47" xfId="0" applyNumberFormat="1" applyFont="1" applyFill="1" applyBorder="1" applyAlignment="1" applyProtection="1">
      <alignment vertical="center" wrapText="1"/>
      <protection locked="0"/>
    </xf>
    <xf numFmtId="4" fontId="101" fillId="0" borderId="30" xfId="0" applyNumberFormat="1" applyFont="1" applyFill="1" applyBorder="1" applyAlignment="1" applyProtection="1">
      <alignment vertical="center"/>
    </xf>
    <xf numFmtId="4" fontId="85" fillId="0" borderId="97" xfId="0" applyNumberFormat="1" applyFont="1" applyFill="1" applyBorder="1" applyAlignment="1" applyProtection="1">
      <alignment vertical="center"/>
      <protection locked="0"/>
    </xf>
    <xf numFmtId="4" fontId="102" fillId="0" borderId="97" xfId="0" applyNumberFormat="1" applyFont="1" applyBorder="1" applyAlignment="1" applyProtection="1">
      <alignment vertical="center"/>
      <protection locked="0"/>
    </xf>
    <xf numFmtId="4" fontId="85" fillId="0" borderId="99" xfId="0" applyNumberFormat="1" applyFont="1" applyFill="1" applyBorder="1" applyAlignment="1" applyProtection="1">
      <alignment vertical="center"/>
      <protection locked="0"/>
    </xf>
    <xf numFmtId="4" fontId="102" fillId="0" borderId="99" xfId="0" applyNumberFormat="1" applyFont="1" applyBorder="1" applyAlignment="1" applyProtection="1">
      <alignment vertical="center"/>
      <protection locked="0"/>
    </xf>
    <xf numFmtId="4" fontId="102" fillId="0" borderId="100" xfId="0" applyNumberFormat="1" applyFont="1" applyBorder="1" applyAlignment="1" applyProtection="1">
      <alignment vertical="center"/>
      <protection locked="0"/>
    </xf>
    <xf numFmtId="4" fontId="85" fillId="0" borderId="103" xfId="0" applyNumberFormat="1" applyFont="1" applyFill="1" applyBorder="1" applyAlignment="1" applyProtection="1">
      <alignment vertical="center"/>
      <protection locked="0"/>
    </xf>
    <xf numFmtId="4" fontId="102" fillId="0" borderId="103" xfId="0" applyNumberFormat="1" applyFont="1" applyBorder="1" applyAlignment="1" applyProtection="1">
      <alignment vertical="center"/>
      <protection locked="0"/>
    </xf>
    <xf numFmtId="4" fontId="102" fillId="0" borderId="104" xfId="0" applyNumberFormat="1" applyFont="1" applyBorder="1" applyAlignment="1" applyProtection="1">
      <alignment vertical="center"/>
      <protection locked="0"/>
    </xf>
    <xf numFmtId="4" fontId="102" fillId="0" borderId="106" xfId="0" applyNumberFormat="1" applyFont="1" applyBorder="1" applyAlignment="1" applyProtection="1">
      <alignment vertical="center"/>
      <protection locked="0"/>
    </xf>
    <xf numFmtId="4" fontId="102" fillId="0" borderId="107" xfId="0" applyNumberFormat="1" applyFont="1" applyBorder="1" applyAlignment="1" applyProtection="1">
      <alignment vertical="center"/>
      <protection locked="0"/>
    </xf>
    <xf numFmtId="43" fontId="77" fillId="0" borderId="0" xfId="1" applyFont="1" applyAlignment="1">
      <alignment vertical="center"/>
    </xf>
    <xf numFmtId="4" fontId="85" fillId="0" borderId="125" xfId="0" applyNumberFormat="1" applyFont="1" applyFill="1" applyBorder="1" applyAlignment="1" applyProtection="1">
      <alignment vertical="center"/>
      <protection locked="0"/>
    </xf>
    <xf numFmtId="4" fontId="85" fillId="0" borderId="128" xfId="0" applyNumberFormat="1" applyFont="1" applyFill="1" applyBorder="1" applyAlignment="1" applyProtection="1">
      <alignment vertical="center"/>
      <protection locked="0"/>
    </xf>
    <xf numFmtId="4" fontId="85" fillId="0" borderId="126" xfId="0" applyNumberFormat="1" applyFont="1" applyFill="1" applyBorder="1" applyAlignment="1" applyProtection="1">
      <alignment vertical="center"/>
      <protection locked="0"/>
    </xf>
    <xf numFmtId="4" fontId="85" fillId="0" borderId="42" xfId="0" applyNumberFormat="1" applyFont="1" applyFill="1" applyBorder="1" applyAlignment="1" applyProtection="1">
      <alignment vertical="center"/>
      <protection locked="0"/>
    </xf>
    <xf numFmtId="4" fontId="102" fillId="0" borderId="32" xfId="0" applyNumberFormat="1" applyFont="1" applyBorder="1" applyAlignment="1" applyProtection="1">
      <alignment vertical="center"/>
      <protection locked="0"/>
    </xf>
    <xf numFmtId="4" fontId="85" fillId="0" borderId="24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Alignment="1">
      <alignment horizontal="left" vertical="center" wrapText="1"/>
    </xf>
    <xf numFmtId="4" fontId="114" fillId="8" borderId="58" xfId="0" applyNumberFormat="1" applyFont="1" applyFill="1" applyBorder="1" applyAlignment="1" applyProtection="1">
      <alignment horizontal="center" vertical="center" wrapText="1"/>
      <protection locked="0"/>
    </xf>
    <xf numFmtId="4" fontId="114" fillId="8" borderId="30" xfId="0" applyNumberFormat="1" applyFont="1" applyFill="1" applyBorder="1" applyAlignment="1" applyProtection="1">
      <alignment horizontal="center" vertical="center" wrapText="1"/>
      <protection locked="0"/>
    </xf>
    <xf numFmtId="4" fontId="5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13" fillId="0" borderId="30" xfId="0" applyNumberFormat="1" applyFont="1" applyFill="1" applyBorder="1" applyAlignment="1" applyProtection="1">
      <alignment vertical="center"/>
    </xf>
    <xf numFmtId="4" fontId="101" fillId="0" borderId="0" xfId="0" applyNumberFormat="1" applyFont="1" applyFill="1" applyBorder="1" applyAlignment="1" applyProtection="1">
      <alignment vertical="center"/>
    </xf>
    <xf numFmtId="4" fontId="97" fillId="0" borderId="107" xfId="0" applyNumberFormat="1" applyFont="1" applyBorder="1" applyAlignment="1" applyProtection="1">
      <alignment vertical="center"/>
      <protection locked="0"/>
    </xf>
    <xf numFmtId="4" fontId="97" fillId="0" borderId="100" xfId="0" applyNumberFormat="1" applyFont="1" applyBorder="1" applyAlignment="1" applyProtection="1">
      <alignment vertical="center"/>
      <protection locked="0"/>
    </xf>
    <xf numFmtId="4" fontId="112" fillId="0" borderId="100" xfId="0" applyNumberFormat="1" applyFont="1" applyBorder="1" applyAlignment="1" applyProtection="1">
      <alignment vertical="center"/>
      <protection locked="0"/>
    </xf>
    <xf numFmtId="4" fontId="97" fillId="0" borderId="99" xfId="0" applyNumberFormat="1" applyFont="1" applyBorder="1" applyAlignment="1" applyProtection="1">
      <alignment vertical="center"/>
      <protection locked="0"/>
    </xf>
    <xf numFmtId="4" fontId="97" fillId="0" borderId="44" xfId="0" applyNumberFormat="1" applyFont="1" applyBorder="1" applyAlignment="1" applyProtection="1">
      <alignment vertical="center"/>
      <protection locked="0"/>
    </xf>
    <xf numFmtId="4" fontId="113" fillId="0" borderId="31" xfId="0" applyNumberFormat="1" applyFont="1" applyBorder="1" applyAlignment="1" applyProtection="1">
      <alignment vertical="center"/>
      <protection locked="0"/>
    </xf>
    <xf numFmtId="4" fontId="101" fillId="0" borderId="0" xfId="0" applyNumberFormat="1" applyFont="1" applyFill="1" applyBorder="1" applyAlignment="1" applyProtection="1">
      <alignment vertical="center"/>
      <protection locked="0"/>
    </xf>
    <xf numFmtId="4" fontId="113" fillId="0" borderId="32" xfId="0" applyNumberFormat="1" applyFont="1" applyBorder="1" applyAlignment="1" applyProtection="1">
      <alignment vertical="center"/>
      <protection locked="0"/>
    </xf>
    <xf numFmtId="4" fontId="113" fillId="0" borderId="33" xfId="0" applyNumberFormat="1" applyFont="1" applyBorder="1" applyAlignment="1" applyProtection="1">
      <alignment vertical="center"/>
      <protection locked="0"/>
    </xf>
    <xf numFmtId="4" fontId="113" fillId="0" borderId="30" xfId="0" applyNumberFormat="1" applyFont="1" applyBorder="1" applyAlignment="1" applyProtection="1">
      <alignment vertical="center"/>
      <protection locked="0"/>
    </xf>
    <xf numFmtId="4" fontId="114" fillId="0" borderId="30" xfId="0" applyNumberFormat="1" applyFont="1" applyFill="1" applyBorder="1" applyAlignment="1" applyProtection="1">
      <alignment vertical="center"/>
    </xf>
    <xf numFmtId="4" fontId="97" fillId="0" borderId="106" xfId="0" applyNumberFormat="1" applyFont="1" applyFill="1" applyBorder="1" applyAlignment="1" applyProtection="1">
      <alignment vertical="center"/>
    </xf>
    <xf numFmtId="4" fontId="112" fillId="0" borderId="106" xfId="0" applyNumberFormat="1" applyFont="1" applyFill="1" applyBorder="1" applyAlignment="1" applyProtection="1">
      <alignment vertical="center"/>
    </xf>
    <xf numFmtId="4" fontId="102" fillId="0" borderId="0" xfId="0" applyNumberFormat="1" applyFont="1" applyFill="1" applyBorder="1" applyAlignment="1" applyProtection="1">
      <alignment vertical="center"/>
    </xf>
    <xf numFmtId="4" fontId="110" fillId="0" borderId="99" xfId="0" applyNumberFormat="1" applyFont="1" applyBorder="1" applyAlignment="1" applyProtection="1">
      <alignment vertical="center"/>
      <protection locked="0"/>
    </xf>
    <xf numFmtId="4" fontId="115" fillId="0" borderId="100" xfId="0" applyNumberFormat="1" applyFont="1" applyBorder="1" applyAlignment="1" applyProtection="1">
      <alignment vertical="center"/>
      <protection locked="0"/>
    </xf>
    <xf numFmtId="4" fontId="103" fillId="0" borderId="0" xfId="0" applyNumberFormat="1" applyFont="1" applyFill="1" applyBorder="1" applyAlignment="1" applyProtection="1">
      <alignment vertical="center"/>
      <protection locked="0"/>
    </xf>
    <xf numFmtId="4" fontId="97" fillId="0" borderId="99" xfId="0" applyNumberFormat="1" applyFont="1" applyFill="1" applyBorder="1" applyAlignment="1" applyProtection="1">
      <alignment vertical="center"/>
    </xf>
    <xf numFmtId="4" fontId="112" fillId="0" borderId="99" xfId="0" applyNumberFormat="1" applyFont="1" applyFill="1" applyBorder="1" applyAlignment="1" applyProtection="1">
      <alignment vertical="center"/>
    </xf>
    <xf numFmtId="4" fontId="97" fillId="0" borderId="99" xfId="0" applyNumberFormat="1" applyFont="1" applyFill="1" applyBorder="1" applyAlignment="1" applyProtection="1">
      <alignment vertical="center"/>
      <protection locked="0"/>
    </xf>
    <xf numFmtId="4" fontId="112" fillId="0" borderId="100" xfId="0" applyNumberFormat="1" applyFont="1" applyFill="1" applyBorder="1" applyAlignment="1" applyProtection="1">
      <alignment vertical="center"/>
      <protection locked="0"/>
    </xf>
    <xf numFmtId="4" fontId="113" fillId="5" borderId="30" xfId="0" applyNumberFormat="1" applyFont="1" applyFill="1" applyBorder="1" applyAlignment="1" applyProtection="1">
      <alignment vertical="center"/>
    </xf>
    <xf numFmtId="0" fontId="79" fillId="0" borderId="0" xfId="0" applyFont="1"/>
    <xf numFmtId="4" fontId="102" fillId="0" borderId="120" xfId="0" applyNumberFormat="1" applyFont="1" applyBorder="1" applyAlignment="1" applyProtection="1">
      <alignment vertical="center"/>
      <protection locked="0"/>
    </xf>
    <xf numFmtId="4" fontId="3" fillId="4" borderId="30" xfId="0" applyNumberFormat="1" applyFont="1" applyFill="1" applyBorder="1" applyAlignment="1" applyProtection="1">
      <alignment vertical="center"/>
    </xf>
    <xf numFmtId="4" fontId="102" fillId="0" borderId="30" xfId="0" applyNumberFormat="1" applyFont="1" applyBorder="1" applyAlignment="1" applyProtection="1">
      <alignment vertical="center"/>
      <protection locked="0"/>
    </xf>
    <xf numFmtId="4" fontId="103" fillId="0" borderId="100" xfId="0" applyNumberFormat="1" applyFont="1" applyBorder="1" applyAlignment="1" applyProtection="1">
      <alignment vertical="center"/>
      <protection locked="0"/>
    </xf>
    <xf numFmtId="4" fontId="103" fillId="0" borderId="120" xfId="0" applyNumberFormat="1" applyFont="1" applyBorder="1" applyAlignment="1" applyProtection="1">
      <alignment vertical="center"/>
      <protection locked="0"/>
    </xf>
    <xf numFmtId="4" fontId="101" fillId="0" borderId="30" xfId="0" applyNumberFormat="1" applyFont="1" applyBorder="1" applyAlignment="1" applyProtection="1">
      <alignment vertical="center"/>
      <protection locked="0"/>
    </xf>
    <xf numFmtId="4" fontId="102" fillId="0" borderId="99" xfId="0" applyNumberFormat="1" applyFont="1" applyFill="1" applyBorder="1" applyAlignment="1" applyProtection="1">
      <alignment vertical="center"/>
    </xf>
    <xf numFmtId="4" fontId="101" fillId="0" borderId="99" xfId="0" applyNumberFormat="1" applyFont="1" applyFill="1" applyBorder="1" applyAlignment="1" applyProtection="1">
      <alignment vertical="center"/>
    </xf>
    <xf numFmtId="4" fontId="51" fillId="8" borderId="30" xfId="0" applyNumberFormat="1" applyFont="1" applyFill="1" applyBorder="1" applyAlignment="1" applyProtection="1">
      <alignment horizontal="center" vertical="center" wrapText="1"/>
      <protection locked="0"/>
    </xf>
    <xf numFmtId="4" fontId="102" fillId="0" borderId="98" xfId="0" applyNumberFormat="1" applyFont="1" applyBorder="1" applyAlignment="1" applyProtection="1">
      <alignment vertical="center"/>
      <protection locked="0"/>
    </xf>
    <xf numFmtId="4" fontId="102" fillId="0" borderId="33" xfId="0" applyNumberFormat="1" applyFont="1" applyBorder="1" applyAlignment="1" applyProtection="1">
      <alignment vertical="center"/>
      <protection locked="0"/>
    </xf>
    <xf numFmtId="4" fontId="102" fillId="0" borderId="118" xfId="0" applyNumberFormat="1" applyFont="1" applyBorder="1" applyAlignment="1" applyProtection="1">
      <alignment vertical="center"/>
      <protection locked="0"/>
    </xf>
    <xf numFmtId="0" fontId="102" fillId="0" borderId="0" xfId="0" applyNumberFormat="1" applyFont="1" applyAlignment="1">
      <alignment vertical="center"/>
    </xf>
    <xf numFmtId="4" fontId="102" fillId="0" borderId="99" xfId="0" applyNumberFormat="1" applyFont="1" applyFill="1" applyBorder="1" applyAlignment="1" applyProtection="1">
      <alignment vertical="center"/>
      <protection locked="0"/>
    </xf>
    <xf numFmtId="49" fontId="102" fillId="0" borderId="110" xfId="0" applyNumberFormat="1" applyFont="1" applyBorder="1" applyAlignment="1">
      <alignment horizontal="center" vertical="center" wrapText="1"/>
    </xf>
    <xf numFmtId="49" fontId="102" fillId="0" borderId="108" xfId="0" applyNumberFormat="1" applyFont="1" applyBorder="1" applyAlignment="1">
      <alignment horizontal="center" vertical="center" wrapText="1"/>
    </xf>
    <xf numFmtId="4" fontId="98" fillId="0" borderId="0" xfId="0" applyNumberFormat="1" applyFont="1" applyAlignment="1">
      <alignment vertical="center"/>
    </xf>
    <xf numFmtId="4" fontId="101" fillId="0" borderId="126" xfId="0" applyNumberFormat="1" applyFont="1" applyFill="1" applyBorder="1" applyAlignment="1">
      <alignment horizontal="right" vertical="center"/>
    </xf>
    <xf numFmtId="4" fontId="101" fillId="0" borderId="123" xfId="0" applyNumberFormat="1" applyFont="1" applyFill="1" applyBorder="1" applyAlignment="1" applyProtection="1">
      <alignment vertical="center"/>
      <protection locked="0"/>
    </xf>
    <xf numFmtId="4" fontId="101" fillId="0" borderId="125" xfId="0" applyNumberFormat="1" applyFont="1" applyBorder="1" applyAlignment="1">
      <alignment horizontal="right" vertical="center"/>
    </xf>
    <xf numFmtId="0" fontId="93" fillId="0" borderId="0" xfId="0" applyFont="1" applyBorder="1" applyAlignment="1">
      <alignment wrapText="1"/>
    </xf>
    <xf numFmtId="0" fontId="93" fillId="0" borderId="0" xfId="0" applyFont="1" applyAlignment="1">
      <alignment horizontal="center" wrapText="1"/>
    </xf>
    <xf numFmtId="4" fontId="52" fillId="3" borderId="47" xfId="0" applyNumberFormat="1" applyFont="1" applyFill="1" applyBorder="1" applyAlignment="1">
      <alignment horizontal="center" vertical="center" wrapText="1"/>
    </xf>
    <xf numFmtId="4" fontId="26" fillId="7" borderId="87" xfId="0" applyNumberFormat="1" applyFont="1" applyFill="1" applyBorder="1" applyAlignment="1">
      <alignment horizontal="right"/>
    </xf>
    <xf numFmtId="4" fontId="26" fillId="6" borderId="87" xfId="0" applyNumberFormat="1" applyFont="1" applyFill="1" applyBorder="1" applyAlignment="1">
      <alignment horizontal="right"/>
    </xf>
    <xf numFmtId="4" fontId="31" fillId="0" borderId="87" xfId="0" applyNumberFormat="1" applyFont="1" applyBorder="1" applyAlignment="1">
      <alignment horizontal="right"/>
    </xf>
    <xf numFmtId="4" fontId="31" fillId="0" borderId="90" xfId="0" applyNumberFormat="1" applyFont="1" applyBorder="1" applyAlignment="1">
      <alignment horizontal="right"/>
    </xf>
    <xf numFmtId="4" fontId="26" fillId="6" borderId="86" xfId="0" applyNumberFormat="1" applyFont="1" applyFill="1" applyBorder="1" applyAlignment="1">
      <alignment horizontal="right"/>
    </xf>
    <xf numFmtId="4" fontId="58" fillId="0" borderId="134" xfId="0" applyNumberFormat="1" applyFont="1" applyBorder="1" applyAlignment="1">
      <alignment horizontal="right"/>
    </xf>
    <xf numFmtId="0" fontId="58" fillId="0" borderId="135" xfId="0" applyFont="1" applyBorder="1" applyAlignment="1">
      <alignment wrapText="1"/>
    </xf>
    <xf numFmtId="2" fontId="58" fillId="0" borderId="136" xfId="0" applyNumberFormat="1" applyFont="1" applyBorder="1" applyAlignment="1">
      <alignment horizontal="right"/>
    </xf>
    <xf numFmtId="0" fontId="82" fillId="3" borderId="77" xfId="0" applyFont="1" applyFill="1" applyBorder="1" applyAlignment="1">
      <alignment horizontal="center" wrapText="1"/>
    </xf>
    <xf numFmtId="4" fontId="78" fillId="0" borderId="13" xfId="0" applyNumberFormat="1" applyFont="1" applyBorder="1" applyAlignment="1">
      <alignment vertical="center"/>
    </xf>
    <xf numFmtId="4" fontId="78" fillId="0" borderId="21" xfId="0" applyNumberFormat="1" applyFont="1" applyBorder="1" applyAlignment="1">
      <alignment vertical="center"/>
    </xf>
    <xf numFmtId="43" fontId="82" fillId="0" borderId="29" xfId="1" applyFont="1" applyBorder="1" applyAlignment="1">
      <alignment horizontal="right"/>
    </xf>
    <xf numFmtId="4" fontId="102" fillId="0" borderId="98" xfId="0" applyNumberFormat="1" applyFont="1" applyBorder="1" applyAlignment="1" applyProtection="1">
      <alignment horizontal="right" vertical="center" wrapText="1"/>
      <protection locked="0"/>
    </xf>
    <xf numFmtId="4" fontId="102" fillId="0" borderId="100" xfId="0" applyNumberFormat="1" applyFont="1" applyBorder="1" applyAlignment="1" applyProtection="1">
      <alignment horizontal="right" vertical="center" wrapText="1"/>
      <protection locked="0"/>
    </xf>
    <xf numFmtId="4" fontId="103" fillId="0" borderId="100" xfId="0" applyNumberFormat="1" applyFont="1" applyBorder="1" applyAlignment="1" applyProtection="1">
      <alignment horizontal="right" vertical="center" wrapText="1"/>
      <protection locked="0"/>
    </xf>
    <xf numFmtId="4" fontId="102" fillId="0" borderId="120" xfId="0" applyNumberFormat="1" applyFont="1" applyBorder="1" applyAlignment="1" applyProtection="1">
      <alignment horizontal="right" vertical="center" wrapText="1"/>
      <protection locked="0"/>
    </xf>
    <xf numFmtId="4" fontId="102" fillId="0" borderId="33" xfId="0" applyNumberFormat="1" applyFont="1" applyBorder="1" applyAlignment="1" applyProtection="1">
      <alignment horizontal="right" vertical="center" wrapText="1"/>
      <protection locked="0"/>
    </xf>
    <xf numFmtId="4" fontId="102" fillId="0" borderId="26" xfId="0" applyNumberFormat="1" applyFont="1" applyBorder="1" applyAlignment="1" applyProtection="1">
      <alignment horizontal="right" vertical="center"/>
      <protection locked="0"/>
    </xf>
    <xf numFmtId="4" fontId="103" fillId="0" borderId="26" xfId="0" applyNumberFormat="1" applyFont="1" applyBorder="1" applyAlignment="1" applyProtection="1">
      <alignment horizontal="right" vertical="center"/>
      <protection locked="0"/>
    </xf>
    <xf numFmtId="4" fontId="102" fillId="0" borderId="21" xfId="0" applyNumberFormat="1" applyFont="1" applyBorder="1" applyAlignment="1" applyProtection="1">
      <alignment horizontal="right" vertical="center"/>
      <protection locked="0"/>
    </xf>
    <xf numFmtId="4" fontId="102" fillId="0" borderId="21" xfId="0" applyNumberFormat="1" applyFont="1" applyBorder="1" applyAlignment="1" applyProtection="1">
      <alignment horizontal="right" vertical="center" wrapText="1"/>
      <protection locked="0"/>
    </xf>
    <xf numFmtId="4" fontId="102" fillId="0" borderId="13" xfId="0" applyNumberFormat="1" applyFont="1" applyBorder="1" applyAlignment="1" applyProtection="1">
      <alignment horizontal="right" vertical="center"/>
      <protection locked="0"/>
    </xf>
    <xf numFmtId="4" fontId="102" fillId="0" borderId="13" xfId="0" applyNumberFormat="1" applyFont="1" applyBorder="1" applyAlignment="1" applyProtection="1">
      <alignment horizontal="right" vertical="center" wrapText="1"/>
      <protection locked="0"/>
    </xf>
    <xf numFmtId="4" fontId="101" fillId="0" borderId="0" xfId="0" applyNumberFormat="1" applyFont="1" applyFill="1" applyBorder="1" applyAlignment="1" applyProtection="1">
      <alignment horizontal="justify" vertical="center"/>
      <protection locked="0"/>
    </xf>
    <xf numFmtId="4" fontId="101" fillId="0" borderId="0" xfId="0" applyNumberFormat="1" applyFont="1" applyFill="1" applyBorder="1" applyAlignment="1" applyProtection="1">
      <alignment horizontal="right" vertical="center"/>
    </xf>
    <xf numFmtId="43" fontId="78" fillId="0" borderId="0" xfId="1" applyFont="1" applyBorder="1" applyAlignment="1">
      <alignment vertical="center"/>
    </xf>
    <xf numFmtId="49" fontId="78" fillId="0" borderId="0" xfId="0" applyNumberFormat="1" applyFont="1" applyBorder="1" applyAlignment="1">
      <alignment vertical="center"/>
    </xf>
    <xf numFmtId="43" fontId="107" fillId="0" borderId="0" xfId="1" applyFont="1" applyBorder="1" applyAlignment="1">
      <alignment vertical="center"/>
    </xf>
    <xf numFmtId="43" fontId="26" fillId="0" borderId="0" xfId="1" applyFont="1" applyBorder="1" applyAlignment="1">
      <alignment vertical="center"/>
    </xf>
    <xf numFmtId="4" fontId="77" fillId="0" borderId="0" xfId="0" applyNumberFormat="1" applyFont="1" applyBorder="1" applyAlignment="1">
      <alignment vertical="center"/>
    </xf>
    <xf numFmtId="4" fontId="101" fillId="9" borderId="30" xfId="0" applyNumberFormat="1" applyFont="1" applyFill="1" applyBorder="1" applyAlignment="1">
      <alignment horizontal="center" vertical="center" wrapText="1"/>
    </xf>
    <xf numFmtId="4" fontId="85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77" fillId="0" borderId="0" xfId="0" applyNumberFormat="1" applyFont="1" applyFill="1" applyAlignment="1">
      <alignment vertical="center"/>
    </xf>
    <xf numFmtId="4" fontId="101" fillId="9" borderId="47" xfId="0" applyNumberFormat="1" applyFont="1" applyFill="1" applyBorder="1" applyAlignment="1">
      <alignment horizontal="left" vertical="center"/>
    </xf>
    <xf numFmtId="4" fontId="101" fillId="9" borderId="34" xfId="0" applyNumberFormat="1" applyFont="1" applyFill="1" applyBorder="1" applyAlignment="1">
      <alignment horizontal="left" vertical="center"/>
    </xf>
    <xf numFmtId="4" fontId="101" fillId="9" borderId="31" xfId="0" applyNumberFormat="1" applyFont="1" applyFill="1" applyBorder="1" applyAlignment="1">
      <alignment horizontal="left" vertical="center"/>
    </xf>
    <xf numFmtId="4" fontId="52" fillId="9" borderId="30" xfId="0" applyNumberFormat="1" applyFont="1" applyFill="1" applyBorder="1" applyAlignment="1">
      <alignment horizontal="center" vertical="center" wrapText="1"/>
    </xf>
    <xf numFmtId="4" fontId="85" fillId="0" borderId="61" xfId="0" applyNumberFormat="1" applyFont="1" applyFill="1" applyBorder="1" applyAlignment="1" applyProtection="1">
      <alignment vertical="center"/>
      <protection locked="0"/>
    </xf>
    <xf numFmtId="4" fontId="112" fillId="0" borderId="97" xfId="0" applyNumberFormat="1" applyFont="1" applyBorder="1" applyAlignment="1" applyProtection="1">
      <alignment vertical="center"/>
      <protection locked="0"/>
    </xf>
    <xf numFmtId="4" fontId="112" fillId="0" borderId="99" xfId="0" applyNumberFormat="1" applyFont="1" applyBorder="1" applyAlignment="1" applyProtection="1">
      <alignment vertical="center"/>
      <protection locked="0"/>
    </xf>
    <xf numFmtId="4" fontId="112" fillId="0" borderId="45" xfId="0" applyNumberFormat="1" applyFont="1" applyBorder="1" applyAlignment="1" applyProtection="1">
      <alignment vertical="center"/>
      <protection locked="0"/>
    </xf>
    <xf numFmtId="4" fontId="103" fillId="0" borderId="99" xfId="0" applyNumberFormat="1" applyFont="1" applyBorder="1" applyAlignment="1" applyProtection="1">
      <alignment vertical="center"/>
      <protection locked="0"/>
    </xf>
    <xf numFmtId="4" fontId="103" fillId="0" borderId="118" xfId="0" applyNumberFormat="1" applyFont="1" applyBorder="1" applyAlignment="1" applyProtection="1">
      <alignment vertical="center"/>
      <protection locked="0"/>
    </xf>
    <xf numFmtId="4" fontId="103" fillId="0" borderId="103" xfId="0" applyNumberFormat="1" applyFont="1" applyBorder="1" applyAlignment="1" applyProtection="1">
      <alignment vertical="center"/>
      <protection locked="0"/>
    </xf>
    <xf numFmtId="4" fontId="85" fillId="0" borderId="99" xfId="0" applyNumberFormat="1" applyFont="1" applyBorder="1" applyAlignment="1" applyProtection="1">
      <alignment vertical="center"/>
      <protection locked="0"/>
    </xf>
    <xf numFmtId="4" fontId="44" fillId="0" borderId="99" xfId="0" applyNumberFormat="1" applyFont="1" applyBorder="1" applyAlignment="1" applyProtection="1">
      <alignment vertical="center"/>
      <protection locked="0"/>
    </xf>
    <xf numFmtId="4" fontId="101" fillId="9" borderId="30" xfId="0" applyNumberFormat="1" applyFont="1" applyFill="1" applyBorder="1" applyAlignment="1" applyProtection="1">
      <alignment horizontal="right" vertical="center"/>
    </xf>
    <xf numFmtId="4" fontId="44" fillId="0" borderId="120" xfId="0" applyNumberFormat="1" applyFont="1" applyBorder="1" applyAlignment="1" applyProtection="1">
      <alignment vertical="center"/>
      <protection locked="0"/>
    </xf>
    <xf numFmtId="4" fontId="44" fillId="0" borderId="118" xfId="0" applyNumberFormat="1" applyFont="1" applyFill="1" applyBorder="1" applyAlignment="1" applyProtection="1">
      <alignment vertical="center"/>
      <protection locked="0"/>
    </xf>
    <xf numFmtId="4" fontId="44" fillId="0" borderId="118" xfId="0" applyNumberFormat="1" applyFont="1" applyBorder="1" applyAlignment="1" applyProtection="1">
      <alignment vertical="center"/>
      <protection locked="0"/>
    </xf>
    <xf numFmtId="4" fontId="101" fillId="9" borderId="47" xfId="0" applyNumberFormat="1" applyFont="1" applyFill="1" applyBorder="1" applyAlignment="1">
      <alignment horizontal="center" vertical="center"/>
    </xf>
    <xf numFmtId="4" fontId="101" fillId="9" borderId="30" xfId="0" applyNumberFormat="1" applyFont="1" applyFill="1" applyBorder="1" applyAlignment="1">
      <alignment horizontal="center" vertical="center"/>
    </xf>
    <xf numFmtId="4" fontId="101" fillId="9" borderId="34" xfId="0" applyNumberFormat="1" applyFont="1" applyFill="1" applyBorder="1" applyAlignment="1">
      <alignment horizontal="center" vertical="center"/>
    </xf>
    <xf numFmtId="4" fontId="101" fillId="9" borderId="47" xfId="0" applyNumberFormat="1" applyFont="1" applyFill="1" applyBorder="1" applyAlignment="1" applyProtection="1">
      <alignment vertical="center"/>
    </xf>
    <xf numFmtId="4" fontId="101" fillId="9" borderId="30" xfId="0" applyNumberFormat="1" applyFont="1" applyFill="1" applyBorder="1" applyAlignment="1" applyProtection="1">
      <alignment vertical="center"/>
    </xf>
    <xf numFmtId="4" fontId="101" fillId="9" borderId="34" xfId="0" applyNumberFormat="1" applyFont="1" applyFill="1" applyBorder="1" applyAlignment="1">
      <alignment horizontal="center" vertical="center" wrapText="1"/>
    </xf>
    <xf numFmtId="4" fontId="98" fillId="9" borderId="47" xfId="0" applyNumberFormat="1" applyFont="1" applyFill="1" applyBorder="1" applyAlignment="1">
      <alignment horizontal="center" vertical="center"/>
    </xf>
    <xf numFmtId="4" fontId="98" fillId="9" borderId="30" xfId="0" applyNumberFormat="1" applyFont="1" applyFill="1" applyBorder="1" applyAlignment="1">
      <alignment horizontal="center" vertical="center"/>
    </xf>
    <xf numFmtId="4" fontId="98" fillId="9" borderId="34" xfId="0" applyNumberFormat="1" applyFont="1" applyFill="1" applyBorder="1" applyAlignment="1">
      <alignment horizontal="center" vertical="center" wrapText="1"/>
    </xf>
    <xf numFmtId="4" fontId="98" fillId="9" borderId="30" xfId="0" applyNumberFormat="1" applyFont="1" applyFill="1" applyBorder="1" applyAlignment="1">
      <alignment horizontal="center" vertical="center" wrapText="1"/>
    </xf>
    <xf numFmtId="4" fontId="3" fillId="9" borderId="30" xfId="0" applyNumberFormat="1" applyFont="1" applyFill="1" applyBorder="1" applyAlignment="1" applyProtection="1">
      <alignment horizontal="right" vertical="center"/>
    </xf>
    <xf numFmtId="4" fontId="103" fillId="0" borderId="98" xfId="0" applyNumberFormat="1" applyFont="1" applyBorder="1" applyAlignment="1" applyProtection="1">
      <alignment vertical="center"/>
      <protection locked="0"/>
    </xf>
    <xf numFmtId="4" fontId="103" fillId="0" borderId="97" xfId="0" applyNumberFormat="1" applyFont="1" applyBorder="1" applyAlignment="1" applyProtection="1">
      <alignment vertical="center"/>
      <protection locked="0"/>
    </xf>
    <xf numFmtId="4" fontId="103" fillId="0" borderId="104" xfId="0" applyNumberFormat="1" applyFont="1" applyBorder="1" applyAlignment="1" applyProtection="1">
      <alignment vertical="center"/>
      <protection locked="0"/>
    </xf>
    <xf numFmtId="4" fontId="103" fillId="0" borderId="97" xfId="0" applyNumberFormat="1" applyFont="1" applyFill="1" applyBorder="1" applyAlignment="1" applyProtection="1">
      <alignment vertical="center"/>
    </xf>
    <xf numFmtId="4" fontId="103" fillId="0" borderId="99" xfId="0" applyNumberFormat="1" applyFont="1" applyFill="1" applyBorder="1" applyAlignment="1" applyProtection="1">
      <alignment vertical="center"/>
    </xf>
    <xf numFmtId="4" fontId="103" fillId="0" borderId="120" xfId="0" applyNumberFormat="1" applyFont="1" applyFill="1" applyBorder="1" applyAlignment="1" applyProtection="1">
      <alignment vertical="center"/>
      <protection locked="0"/>
    </xf>
    <xf numFmtId="4" fontId="85" fillId="0" borderId="118" xfId="0" applyNumberFormat="1" applyFont="1" applyFill="1" applyBorder="1" applyAlignment="1" applyProtection="1">
      <alignment vertical="center"/>
      <protection locked="0"/>
    </xf>
    <xf numFmtId="4" fontId="85" fillId="0" borderId="118" xfId="0" applyNumberFormat="1" applyFont="1" applyBorder="1" applyAlignment="1" applyProtection="1">
      <alignment vertical="center"/>
      <protection locked="0"/>
    </xf>
    <xf numFmtId="4" fontId="102" fillId="0" borderId="39" xfId="0" applyNumberFormat="1" applyFont="1" applyBorder="1" applyAlignment="1" applyProtection="1">
      <alignment horizontal="right" vertical="center" wrapText="1"/>
      <protection locked="0"/>
    </xf>
    <xf numFmtId="4" fontId="102" fillId="0" borderId="40" xfId="0" applyNumberFormat="1" applyFont="1" applyFill="1" applyBorder="1" applyAlignment="1" applyProtection="1">
      <alignment horizontal="right" vertical="center" wrapText="1"/>
    </xf>
    <xf numFmtId="4" fontId="102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102" fillId="0" borderId="30" xfId="0" applyNumberFormat="1" applyFont="1" applyFill="1" applyBorder="1" applyAlignment="1" applyProtection="1">
      <alignment horizontal="right" vertical="center" wrapText="1"/>
    </xf>
    <xf numFmtId="43" fontId="101" fillId="4" borderId="108" xfId="1" applyFont="1" applyFill="1" applyBorder="1" applyAlignment="1" applyProtection="1">
      <alignment horizontal="right" vertical="center" wrapText="1"/>
    </xf>
    <xf numFmtId="4" fontId="52" fillId="0" borderId="121" xfId="0" applyNumberFormat="1" applyFont="1" applyFill="1" applyBorder="1" applyAlignment="1" applyProtection="1">
      <alignment horizontal="right" vertical="center" wrapText="1"/>
      <protection locked="0"/>
    </xf>
    <xf numFmtId="4" fontId="52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52" fillId="0" borderId="137" xfId="0" applyNumberFormat="1" applyFont="1" applyFill="1" applyBorder="1" applyAlignment="1" applyProtection="1">
      <alignment horizontal="right" vertic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9" fillId="0" borderId="13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24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9" fillId="0" borderId="24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left" wrapText="1"/>
    </xf>
    <xf numFmtId="0" fontId="10" fillId="0" borderId="24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9" fillId="0" borderId="0" xfId="0" applyFont="1" applyBorder="1" applyAlignment="1">
      <alignment horizontal="center" vertical="top" wrapText="1"/>
    </xf>
    <xf numFmtId="0" fontId="21" fillId="0" borderId="0" xfId="4" applyFont="1" applyAlignment="1">
      <alignment horizontal="left" wrapText="1"/>
    </xf>
    <xf numFmtId="0" fontId="0" fillId="0" borderId="0" xfId="0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44" fillId="0" borderId="57" xfId="3" applyFont="1" applyFill="1" applyBorder="1" applyAlignment="1" applyProtection="1">
      <alignment horizontal="left" vertical="center"/>
    </xf>
    <xf numFmtId="0" fontId="28" fillId="0" borderId="0" xfId="0" applyFont="1" applyAlignment="1">
      <alignment horizontal="left" vertical="center"/>
    </xf>
    <xf numFmtId="0" fontId="21" fillId="0" borderId="0" xfId="4" applyFont="1" applyAlignment="1">
      <alignment horizontal="center" wrapText="1"/>
    </xf>
    <xf numFmtId="0" fontId="44" fillId="0" borderId="26" xfId="3" applyFont="1" applyFill="1" applyBorder="1" applyAlignment="1" applyProtection="1">
      <alignment horizontal="left" vertical="center"/>
    </xf>
    <xf numFmtId="0" fontId="51" fillId="4" borderId="26" xfId="3" applyFont="1" applyFill="1" applyBorder="1" applyAlignment="1" applyProtection="1">
      <alignment horizontal="left" vertical="center"/>
    </xf>
    <xf numFmtId="49" fontId="44" fillId="0" borderId="26" xfId="3" applyNumberFormat="1" applyFont="1" applyFill="1" applyBorder="1" applyAlignment="1" applyProtection="1">
      <alignment horizontal="left" vertical="center"/>
    </xf>
    <xf numFmtId="49" fontId="51" fillId="4" borderId="26" xfId="3" applyNumberFormat="1" applyFont="1" applyFill="1" applyBorder="1" applyAlignment="1" applyProtection="1">
      <alignment horizontal="left" vertical="center" wrapText="1"/>
    </xf>
    <xf numFmtId="49" fontId="6" fillId="0" borderId="26" xfId="3" applyNumberFormat="1" applyFont="1" applyFill="1" applyBorder="1" applyAlignment="1" applyProtection="1">
      <alignment horizontal="left" vertical="center"/>
    </xf>
    <xf numFmtId="49" fontId="51" fillId="4" borderId="26" xfId="3" applyNumberFormat="1" applyFont="1" applyFill="1" applyBorder="1" applyAlignment="1" applyProtection="1">
      <alignment horizontal="left" vertical="center"/>
    </xf>
    <xf numFmtId="0" fontId="22" fillId="0" borderId="0" xfId="0" applyFont="1" applyAlignment="1">
      <alignment horizontal="left" vertical="center"/>
    </xf>
    <xf numFmtId="0" fontId="50" fillId="0" borderId="0" xfId="0" applyFont="1" applyBorder="1" applyAlignment="1">
      <alignment horizontal="center" vertical="center" wrapText="1"/>
    </xf>
    <xf numFmtId="0" fontId="51" fillId="0" borderId="59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 applyProtection="1">
      <alignment horizontal="center" vertical="center" wrapText="1"/>
    </xf>
    <xf numFmtId="0" fontId="53" fillId="0" borderId="24" xfId="0" applyFont="1" applyFill="1" applyBorder="1" applyAlignment="1" applyProtection="1">
      <alignment horizontal="center" vertical="center" wrapText="1"/>
    </xf>
    <xf numFmtId="0" fontId="53" fillId="0" borderId="25" xfId="0" applyFont="1" applyFill="1" applyBorder="1" applyAlignment="1" applyProtection="1">
      <alignment horizontal="center" vertical="center" wrapText="1"/>
    </xf>
    <xf numFmtId="0" fontId="51" fillId="0" borderId="26" xfId="0" applyFont="1" applyFill="1" applyBorder="1" applyAlignment="1" applyProtection="1">
      <alignment horizontal="left" vertical="center" wrapText="1"/>
    </xf>
    <xf numFmtId="0" fontId="51" fillId="0" borderId="26" xfId="0" applyFont="1" applyBorder="1" applyAlignment="1">
      <alignment vertical="center" wrapText="1"/>
    </xf>
    <xf numFmtId="0" fontId="28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28" fillId="0" borderId="0" xfId="0" applyFont="1" applyBorder="1" applyAlignment="1">
      <alignment horizontal="right" vertical="center"/>
    </xf>
    <xf numFmtId="49" fontId="21" fillId="0" borderId="53" xfId="0" applyNumberFormat="1" applyFont="1" applyFill="1" applyBorder="1" applyAlignment="1" applyProtection="1">
      <alignment horizontal="left" vertical="center" wrapText="1"/>
    </xf>
    <xf numFmtId="49" fontId="21" fillId="0" borderId="25" xfId="0" applyNumberFormat="1" applyFont="1" applyFill="1" applyBorder="1" applyAlignment="1" applyProtection="1">
      <alignment horizontal="left" vertical="center" wrapText="1"/>
    </xf>
    <xf numFmtId="49" fontId="29" fillId="2" borderId="53" xfId="0" applyNumberFormat="1" applyFont="1" applyFill="1" applyBorder="1" applyAlignment="1" applyProtection="1">
      <alignment horizontal="left" vertical="center"/>
    </xf>
    <xf numFmtId="49" fontId="21" fillId="0" borderId="24" xfId="0" applyNumberFormat="1" applyFont="1" applyFill="1" applyBorder="1" applyAlignment="1" applyProtection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49" fontId="21" fillId="0" borderId="57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Fill="1" applyAlignment="1">
      <alignment horizontal="left" wrapText="1"/>
    </xf>
    <xf numFmtId="0" fontId="22" fillId="0" borderId="0" xfId="0" applyFont="1" applyAlignment="1">
      <alignment horizontal="left" vertical="top"/>
    </xf>
    <xf numFmtId="0" fontId="42" fillId="0" borderId="0" xfId="0" applyFont="1" applyAlignment="1">
      <alignment horizontal="center" vertical="center" wrapText="1"/>
    </xf>
    <xf numFmtId="0" fontId="31" fillId="0" borderId="34" xfId="0" applyFont="1" applyFill="1" applyBorder="1" applyAlignment="1" applyProtection="1">
      <alignment horizontal="center" vertical="center" wrapText="1"/>
    </xf>
    <xf numFmtId="0" fontId="31" fillId="0" borderId="49" xfId="0" applyFont="1" applyFill="1" applyBorder="1" applyAlignment="1" applyProtection="1">
      <alignment horizontal="center" vertical="center" wrapText="1"/>
    </xf>
    <xf numFmtId="0" fontId="21" fillId="0" borderId="51" xfId="0" applyFont="1" applyBorder="1" applyAlignment="1"/>
    <xf numFmtId="0" fontId="21" fillId="0" borderId="21" xfId="0" applyFont="1" applyBorder="1" applyAlignment="1"/>
    <xf numFmtId="49" fontId="29" fillId="2" borderId="25" xfId="0" applyNumberFormat="1" applyFont="1" applyFill="1" applyBorder="1" applyAlignment="1" applyProtection="1">
      <alignment horizontal="left" vertical="center"/>
    </xf>
    <xf numFmtId="4" fontId="52" fillId="0" borderId="47" xfId="0" applyNumberFormat="1" applyFont="1" applyFill="1" applyBorder="1" applyAlignment="1" applyProtection="1">
      <alignment vertical="center" wrapText="1"/>
      <protection locked="0"/>
    </xf>
    <xf numFmtId="4" fontId="52" fillId="0" borderId="34" xfId="0" applyNumberFormat="1" applyFont="1" applyFill="1" applyBorder="1" applyAlignment="1" applyProtection="1">
      <alignment vertical="center" wrapText="1"/>
      <protection locked="0"/>
    </xf>
    <xf numFmtId="4" fontId="52" fillId="0" borderId="31" xfId="0" applyNumberFormat="1" applyFont="1" applyFill="1" applyBorder="1" applyAlignment="1" applyProtection="1">
      <alignment vertical="center" wrapText="1"/>
      <protection locked="0"/>
    </xf>
    <xf numFmtId="4" fontId="85" fillId="0" borderId="125" xfId="0" applyNumberFormat="1" applyFont="1" applyFill="1" applyBorder="1" applyAlignment="1" applyProtection="1">
      <alignment vertical="center"/>
      <protection locked="0"/>
    </xf>
    <xf numFmtId="4" fontId="85" fillId="0" borderId="53" xfId="0" applyNumberFormat="1" applyFont="1" applyFill="1" applyBorder="1" applyAlignment="1" applyProtection="1">
      <alignment vertical="center"/>
      <protection locked="0"/>
    </xf>
    <xf numFmtId="4" fontId="85" fillId="0" borderId="100" xfId="0" applyNumberFormat="1" applyFont="1" applyFill="1" applyBorder="1" applyAlignment="1" applyProtection="1">
      <alignment vertical="center"/>
      <protection locked="0"/>
    </xf>
    <xf numFmtId="4" fontId="85" fillId="0" borderId="125" xfId="0" applyNumberFormat="1" applyFont="1" applyFill="1" applyBorder="1" applyAlignment="1" applyProtection="1">
      <alignment vertical="center" wrapText="1"/>
      <protection locked="0"/>
    </xf>
    <xf numFmtId="4" fontId="85" fillId="0" borderId="53" xfId="0" applyNumberFormat="1" applyFont="1" applyFill="1" applyBorder="1" applyAlignment="1" applyProtection="1">
      <alignment vertical="center" wrapText="1"/>
      <protection locked="0"/>
    </xf>
    <xf numFmtId="4" fontId="85" fillId="0" borderId="100" xfId="0" applyNumberFormat="1" applyFont="1" applyFill="1" applyBorder="1" applyAlignment="1" applyProtection="1">
      <alignment vertical="center" wrapText="1"/>
      <protection locked="0"/>
    </xf>
    <xf numFmtId="4" fontId="98" fillId="9" borderId="47" xfId="0" applyNumberFormat="1" applyFont="1" applyFill="1" applyBorder="1" applyAlignment="1" applyProtection="1">
      <alignment horizontal="left" vertical="center"/>
      <protection locked="0"/>
    </xf>
    <xf numFmtId="4" fontId="98" fillId="9" borderId="34" xfId="0" applyNumberFormat="1" applyFont="1" applyFill="1" applyBorder="1" applyAlignment="1" applyProtection="1">
      <alignment horizontal="left" vertical="center"/>
      <protection locked="0"/>
    </xf>
    <xf numFmtId="4" fontId="98" fillId="9" borderId="31" xfId="0" applyNumberFormat="1" applyFont="1" applyFill="1" applyBorder="1" applyAlignment="1" applyProtection="1">
      <alignment horizontal="left" vertical="center"/>
      <protection locked="0"/>
    </xf>
    <xf numFmtId="4" fontId="3" fillId="0" borderId="0" xfId="0" applyNumberFormat="1" applyFont="1" applyAlignment="1" applyProtection="1">
      <alignment horizontal="left" vertical="center"/>
      <protection locked="0"/>
    </xf>
    <xf numFmtId="4" fontId="101" fillId="8" borderId="47" xfId="0" applyNumberFormat="1" applyFont="1" applyFill="1" applyBorder="1" applyAlignment="1" applyProtection="1">
      <alignment horizontal="center" vertical="center"/>
      <protection locked="0"/>
    </xf>
    <xf numFmtId="4" fontId="101" fillId="8" borderId="34" xfId="0" applyNumberFormat="1" applyFont="1" applyFill="1" applyBorder="1" applyAlignment="1" applyProtection="1">
      <alignment horizontal="center" vertical="center"/>
      <protection locked="0"/>
    </xf>
    <xf numFmtId="4" fontId="101" fillId="8" borderId="31" xfId="0" applyNumberFormat="1" applyFont="1" applyFill="1" applyBorder="1" applyAlignment="1" applyProtection="1">
      <alignment horizontal="center" vertical="center"/>
      <protection locked="0"/>
    </xf>
    <xf numFmtId="4" fontId="85" fillId="0" borderId="59" xfId="0" applyNumberFormat="1" applyFont="1" applyFill="1" applyBorder="1" applyAlignment="1" applyProtection="1">
      <alignment vertical="center"/>
      <protection locked="0"/>
    </xf>
    <xf numFmtId="4" fontId="85" fillId="0" borderId="105" xfId="0" applyNumberFormat="1" applyFont="1" applyFill="1" applyBorder="1" applyAlignment="1" applyProtection="1">
      <alignment vertical="center"/>
      <protection locked="0"/>
    </xf>
    <xf numFmtId="4" fontId="85" fillId="0" borderId="98" xfId="0" applyNumberFormat="1" applyFont="1" applyFill="1" applyBorder="1" applyAlignment="1" applyProtection="1">
      <alignment vertical="center"/>
      <protection locked="0"/>
    </xf>
    <xf numFmtId="4" fontId="85" fillId="0" borderId="42" xfId="0" applyNumberFormat="1" applyFont="1" applyFill="1" applyBorder="1" applyAlignment="1" applyProtection="1">
      <alignment vertical="center"/>
      <protection locked="0"/>
    </xf>
    <xf numFmtId="4" fontId="85" fillId="0" borderId="0" xfId="0" applyNumberFormat="1" applyFont="1" applyFill="1" applyBorder="1" applyAlignment="1" applyProtection="1">
      <alignment vertical="center"/>
      <protection locked="0"/>
    </xf>
    <xf numFmtId="4" fontId="85" fillId="0" borderId="33" xfId="0" applyNumberFormat="1" applyFont="1" applyFill="1" applyBorder="1" applyAlignment="1" applyProtection="1">
      <alignment vertical="center"/>
      <protection locked="0"/>
    </xf>
    <xf numFmtId="0" fontId="93" fillId="0" borderId="0" xfId="0" applyFont="1" applyAlignment="1">
      <alignment horizontal="center" wrapText="1"/>
    </xf>
    <xf numFmtId="0" fontId="93" fillId="0" borderId="0" xfId="0" applyFont="1" applyAlignment="1"/>
    <xf numFmtId="4" fontId="101" fillId="9" borderId="122" xfId="0" applyNumberFormat="1" applyFont="1" applyFill="1" applyBorder="1" applyAlignment="1">
      <alignment vertical="center"/>
    </xf>
    <xf numFmtId="4" fontId="101" fillId="9" borderId="3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left" vertical="center"/>
    </xf>
    <xf numFmtId="4" fontId="101" fillId="9" borderId="47" xfId="0" applyNumberFormat="1" applyFont="1" applyFill="1" applyBorder="1" applyAlignment="1">
      <alignment horizontal="center" vertical="center" wrapText="1"/>
    </xf>
    <xf numFmtId="4" fontId="101" fillId="9" borderId="31" xfId="0" applyNumberFormat="1" applyFont="1" applyFill="1" applyBorder="1" applyAlignment="1">
      <alignment horizontal="center" vertical="center" wrapText="1"/>
    </xf>
    <xf numFmtId="4" fontId="85" fillId="0" borderId="128" xfId="0" applyNumberFormat="1" applyFont="1" applyFill="1" applyBorder="1" applyAlignment="1" applyProtection="1">
      <alignment vertical="center"/>
      <protection locked="0"/>
    </xf>
    <xf numFmtId="4" fontId="85" fillId="0" borderId="131" xfId="0" applyNumberFormat="1" applyFont="1" applyFill="1" applyBorder="1" applyAlignment="1" applyProtection="1">
      <alignment vertical="center"/>
      <protection locked="0"/>
    </xf>
    <xf numFmtId="4" fontId="85" fillId="0" borderId="104" xfId="0" applyNumberFormat="1" applyFont="1" applyFill="1" applyBorder="1" applyAlignment="1" applyProtection="1">
      <alignment vertical="center"/>
      <protection locked="0"/>
    </xf>
    <xf numFmtId="4" fontId="101" fillId="9" borderId="47" xfId="0" applyNumberFormat="1" applyFont="1" applyFill="1" applyBorder="1" applyAlignment="1" applyProtection="1">
      <alignment horizontal="left" vertical="center"/>
      <protection locked="0"/>
    </xf>
    <xf numFmtId="4" fontId="101" fillId="9" borderId="34" xfId="0" applyNumberFormat="1" applyFont="1" applyFill="1" applyBorder="1" applyAlignment="1" applyProtection="1">
      <alignment horizontal="left" vertical="center"/>
      <protection locked="0"/>
    </xf>
    <xf numFmtId="4" fontId="101" fillId="9" borderId="31" xfId="0" applyNumberFormat="1" applyFont="1" applyFill="1" applyBorder="1" applyAlignment="1" applyProtection="1">
      <alignment horizontal="left" vertical="center"/>
      <protection locked="0"/>
    </xf>
    <xf numFmtId="4" fontId="98" fillId="0" borderId="0" xfId="0" applyNumberFormat="1" applyFont="1" applyAlignment="1">
      <alignment horizontal="left" vertical="center"/>
    </xf>
    <xf numFmtId="4" fontId="101" fillId="9" borderId="58" xfId="0" applyNumberFormat="1" applyFont="1" applyFill="1" applyBorder="1" applyAlignment="1">
      <alignment horizontal="center" vertical="center"/>
    </xf>
    <xf numFmtId="4" fontId="101" fillId="9" borderId="41" xfId="0" applyNumberFormat="1" applyFont="1" applyFill="1" applyBorder="1" applyAlignment="1">
      <alignment horizontal="center" vertical="center"/>
    </xf>
    <xf numFmtId="4" fontId="101" fillId="9" borderId="124" xfId="0" applyNumberFormat="1" applyFont="1" applyFill="1" applyBorder="1" applyAlignment="1">
      <alignment horizontal="center" vertical="center"/>
    </xf>
    <xf numFmtId="4" fontId="101" fillId="9" borderId="46" xfId="0" applyNumberFormat="1" applyFont="1" applyFill="1" applyBorder="1" applyAlignment="1">
      <alignment horizontal="center" vertical="center"/>
    </xf>
    <xf numFmtId="4" fontId="101" fillId="9" borderId="132" xfId="0" applyNumberFormat="1" applyFont="1" applyFill="1" applyBorder="1" applyAlignment="1">
      <alignment horizontal="center" vertical="center" wrapText="1"/>
    </xf>
    <xf numFmtId="4" fontId="102" fillId="9" borderId="133" xfId="0" applyNumberFormat="1" applyFont="1" applyFill="1" applyBorder="1" applyAlignment="1">
      <alignment horizontal="center" vertical="center"/>
    </xf>
    <xf numFmtId="4" fontId="102" fillId="9" borderId="127" xfId="0" applyNumberFormat="1" applyFont="1" applyFill="1" applyBorder="1" applyAlignment="1">
      <alignment horizontal="center" vertical="center"/>
    </xf>
    <xf numFmtId="4" fontId="102" fillId="0" borderId="47" xfId="0" applyNumberFormat="1" applyFont="1" applyBorder="1" applyAlignment="1">
      <alignment vertical="center" wrapText="1"/>
    </xf>
    <xf numFmtId="4" fontId="102" fillId="0" borderId="3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14" fontId="93" fillId="0" borderId="0" xfId="0" applyNumberFormat="1" applyFont="1" applyBorder="1" applyAlignment="1">
      <alignment horizontal="center" wrapText="1"/>
    </xf>
    <xf numFmtId="0" fontId="93" fillId="0" borderId="0" xfId="0" applyFont="1" applyBorder="1" applyAlignment="1">
      <alignment horizontal="center" wrapText="1"/>
    </xf>
    <xf numFmtId="4" fontId="110" fillId="0" borderId="128" xfId="0" applyNumberFormat="1" applyFont="1" applyFill="1" applyBorder="1" applyAlignment="1" applyProtection="1">
      <alignment vertical="center"/>
      <protection locked="0"/>
    </xf>
    <xf numFmtId="4" fontId="110" fillId="0" borderId="131" xfId="0" applyNumberFormat="1" applyFont="1" applyFill="1" applyBorder="1" applyAlignment="1" applyProtection="1">
      <alignment vertical="center"/>
      <protection locked="0"/>
    </xf>
    <xf numFmtId="4" fontId="110" fillId="0" borderId="104" xfId="0" applyNumberFormat="1" applyFont="1" applyFill="1" applyBorder="1" applyAlignment="1" applyProtection="1">
      <alignment vertical="center"/>
      <protection locked="0"/>
    </xf>
    <xf numFmtId="4" fontId="44" fillId="0" borderId="59" xfId="0" applyNumberFormat="1" applyFont="1" applyFill="1" applyBorder="1" applyAlignment="1" applyProtection="1">
      <alignment vertical="center"/>
      <protection locked="0"/>
    </xf>
    <xf numFmtId="4" fontId="44" fillId="0" borderId="105" xfId="0" applyNumberFormat="1" applyFont="1" applyFill="1" applyBorder="1" applyAlignment="1" applyProtection="1">
      <alignment vertical="center"/>
      <protection locked="0"/>
    </xf>
    <xf numFmtId="4" fontId="44" fillId="0" borderId="98" xfId="0" applyNumberFormat="1" applyFont="1" applyFill="1" applyBorder="1" applyAlignment="1" applyProtection="1">
      <alignment vertical="center"/>
      <protection locked="0"/>
    </xf>
    <xf numFmtId="4" fontId="44" fillId="0" borderId="42" xfId="0" applyNumberFormat="1" applyFont="1" applyFill="1" applyBorder="1" applyAlignment="1" applyProtection="1">
      <alignment vertical="center"/>
      <protection locked="0"/>
    </xf>
    <xf numFmtId="4" fontId="44" fillId="0" borderId="0" xfId="0" applyNumberFormat="1" applyFont="1" applyFill="1" applyBorder="1" applyAlignment="1" applyProtection="1">
      <alignment vertical="center"/>
      <protection locked="0"/>
    </xf>
    <xf numFmtId="4" fontId="44" fillId="0" borderId="33" xfId="0" applyNumberFormat="1" applyFont="1" applyFill="1" applyBorder="1" applyAlignment="1" applyProtection="1">
      <alignment vertical="center"/>
      <protection locked="0"/>
    </xf>
    <xf numFmtId="4" fontId="114" fillId="0" borderId="47" xfId="0" applyNumberFormat="1" applyFont="1" applyFill="1" applyBorder="1" applyAlignment="1" applyProtection="1">
      <alignment vertical="center"/>
      <protection locked="0"/>
    </xf>
    <xf numFmtId="4" fontId="114" fillId="0" borderId="34" xfId="0" applyNumberFormat="1" applyFont="1" applyFill="1" applyBorder="1" applyAlignment="1" applyProtection="1">
      <alignment vertical="center"/>
      <protection locked="0"/>
    </xf>
    <xf numFmtId="4" fontId="114" fillId="0" borderId="31" xfId="0" applyNumberFormat="1" applyFont="1" applyFill="1" applyBorder="1" applyAlignment="1" applyProtection="1">
      <alignment vertical="center"/>
      <protection locked="0"/>
    </xf>
    <xf numFmtId="4" fontId="115" fillId="0" borderId="59" xfId="0" applyNumberFormat="1" applyFont="1" applyFill="1" applyBorder="1" applyAlignment="1" applyProtection="1">
      <alignment vertical="center" wrapText="1"/>
      <protection locked="0"/>
    </xf>
    <xf numFmtId="4" fontId="115" fillId="0" borderId="105" xfId="0" applyNumberFormat="1" applyFont="1" applyFill="1" applyBorder="1" applyAlignment="1" applyProtection="1">
      <alignment vertical="center" wrapText="1"/>
      <protection locked="0"/>
    </xf>
    <xf numFmtId="4" fontId="115" fillId="0" borderId="98" xfId="0" applyNumberFormat="1" applyFont="1" applyFill="1" applyBorder="1" applyAlignment="1" applyProtection="1">
      <alignment vertical="center" wrapText="1"/>
      <protection locked="0"/>
    </xf>
    <xf numFmtId="4" fontId="115" fillId="0" borderId="42" xfId="0" applyNumberFormat="1" applyFont="1" applyFill="1" applyBorder="1" applyAlignment="1" applyProtection="1">
      <alignment vertical="center" wrapText="1"/>
      <protection locked="0"/>
    </xf>
    <xf numFmtId="4" fontId="115" fillId="0" borderId="0" xfId="0" applyNumberFormat="1" applyFont="1" applyFill="1" applyBorder="1" applyAlignment="1" applyProtection="1">
      <alignment vertical="center" wrapText="1"/>
      <protection locked="0"/>
    </xf>
    <xf numFmtId="4" fontId="115" fillId="0" borderId="33" xfId="0" applyNumberFormat="1" applyFont="1" applyFill="1" applyBorder="1" applyAlignment="1" applyProtection="1">
      <alignment vertical="center" wrapText="1"/>
      <protection locked="0"/>
    </xf>
    <xf numFmtId="4" fontId="103" fillId="0" borderId="125" xfId="0" applyNumberFormat="1" applyFont="1" applyFill="1" applyBorder="1" applyAlignment="1">
      <alignment vertical="center" wrapText="1"/>
    </xf>
    <xf numFmtId="4" fontId="103" fillId="0" borderId="53" xfId="0" applyNumberFormat="1" applyFont="1" applyFill="1" applyBorder="1" applyAlignment="1">
      <alignment vertical="center" wrapText="1"/>
    </xf>
    <xf numFmtId="4" fontId="103" fillId="0" borderId="100" xfId="0" applyNumberFormat="1" applyFont="1" applyFill="1" applyBorder="1" applyAlignment="1">
      <alignment vertical="center" wrapText="1"/>
    </xf>
    <xf numFmtId="4" fontId="103" fillId="0" borderId="128" xfId="0" applyNumberFormat="1" applyFont="1" applyFill="1" applyBorder="1" applyAlignment="1" applyProtection="1">
      <alignment vertical="center" wrapText="1"/>
      <protection locked="0"/>
    </xf>
    <xf numFmtId="4" fontId="103" fillId="0" borderId="131" xfId="0" applyNumberFormat="1" applyFont="1" applyFill="1" applyBorder="1" applyAlignment="1" applyProtection="1">
      <alignment vertical="center" wrapText="1"/>
      <protection locked="0"/>
    </xf>
    <xf numFmtId="4" fontId="103" fillId="0" borderId="104" xfId="0" applyNumberFormat="1" applyFont="1" applyFill="1" applyBorder="1" applyAlignment="1" applyProtection="1">
      <alignment vertical="center" wrapText="1"/>
      <protection locked="0"/>
    </xf>
    <xf numFmtId="4" fontId="51" fillId="8" borderId="47" xfId="0" applyNumberFormat="1" applyFont="1" applyFill="1" applyBorder="1" applyAlignment="1" applyProtection="1">
      <alignment horizontal="center" vertical="center"/>
      <protection locked="0"/>
    </xf>
    <xf numFmtId="4" fontId="51" fillId="8" borderId="34" xfId="0" applyNumberFormat="1" applyFont="1" applyFill="1" applyBorder="1" applyAlignment="1" applyProtection="1">
      <alignment horizontal="center" vertical="center"/>
      <protection locked="0"/>
    </xf>
    <xf numFmtId="4" fontId="51" fillId="8" borderId="31" xfId="0" applyNumberFormat="1" applyFont="1" applyFill="1" applyBorder="1" applyAlignment="1" applyProtection="1">
      <alignment horizontal="center" vertical="center"/>
      <protection locked="0"/>
    </xf>
    <xf numFmtId="4" fontId="52" fillId="0" borderId="124" xfId="0" applyNumberFormat="1" applyFont="1" applyFill="1" applyBorder="1" applyAlignment="1" applyProtection="1">
      <alignment vertical="center" wrapText="1"/>
      <protection locked="0"/>
    </xf>
    <xf numFmtId="4" fontId="52" fillId="0" borderId="46" xfId="0" applyNumberFormat="1" applyFont="1" applyFill="1" applyBorder="1" applyAlignment="1" applyProtection="1">
      <alignment vertical="center" wrapText="1"/>
      <protection locked="0"/>
    </xf>
    <xf numFmtId="4" fontId="52" fillId="0" borderId="44" xfId="0" applyNumberFormat="1" applyFont="1" applyFill="1" applyBorder="1" applyAlignment="1" applyProtection="1">
      <alignment vertical="center" wrapText="1"/>
      <protection locked="0"/>
    </xf>
    <xf numFmtId="4" fontId="115" fillId="0" borderId="59" xfId="0" applyNumberFormat="1" applyFont="1" applyFill="1" applyBorder="1" applyAlignment="1" applyProtection="1">
      <alignment vertical="center"/>
      <protection locked="0"/>
    </xf>
    <xf numFmtId="4" fontId="115" fillId="0" borderId="105" xfId="0" applyNumberFormat="1" applyFont="1" applyFill="1" applyBorder="1" applyAlignment="1" applyProtection="1">
      <alignment vertical="center"/>
      <protection locked="0"/>
    </xf>
    <xf numFmtId="4" fontId="115" fillId="0" borderId="98" xfId="0" applyNumberFormat="1" applyFont="1" applyFill="1" applyBorder="1" applyAlignment="1" applyProtection="1">
      <alignment vertical="center"/>
      <protection locked="0"/>
    </xf>
    <xf numFmtId="4" fontId="115" fillId="0" borderId="125" xfId="0" applyNumberFormat="1" applyFont="1" applyFill="1" applyBorder="1" applyAlignment="1" applyProtection="1">
      <alignment vertical="center"/>
      <protection locked="0"/>
    </xf>
    <xf numFmtId="4" fontId="115" fillId="0" borderId="53" xfId="0" applyNumberFormat="1" applyFont="1" applyFill="1" applyBorder="1" applyAlignment="1" applyProtection="1">
      <alignment vertical="center"/>
      <protection locked="0"/>
    </xf>
    <xf numFmtId="4" fontId="115" fillId="0" borderId="100" xfId="0" applyNumberFormat="1" applyFont="1" applyFill="1" applyBorder="1" applyAlignment="1" applyProtection="1">
      <alignment vertical="center"/>
      <protection locked="0"/>
    </xf>
    <xf numFmtId="4" fontId="115" fillId="0" borderId="125" xfId="0" applyNumberFormat="1" applyFont="1" applyFill="1" applyBorder="1" applyAlignment="1" applyProtection="1">
      <alignment vertical="center" wrapText="1"/>
      <protection locked="0"/>
    </xf>
    <xf numFmtId="4" fontId="115" fillId="0" borderId="53" xfId="0" applyNumberFormat="1" applyFont="1" applyFill="1" applyBorder="1" applyAlignment="1" applyProtection="1">
      <alignment vertical="center" wrapText="1"/>
      <protection locked="0"/>
    </xf>
    <xf numFmtId="4" fontId="115" fillId="0" borderId="100" xfId="0" applyNumberFormat="1" applyFont="1" applyFill="1" applyBorder="1" applyAlignment="1" applyProtection="1">
      <alignment vertical="center" wrapText="1"/>
      <protection locked="0"/>
    </xf>
    <xf numFmtId="4" fontId="103" fillId="0" borderId="125" xfId="0" applyNumberFormat="1" applyFont="1" applyFill="1" applyBorder="1" applyAlignment="1" applyProtection="1">
      <alignment vertical="center" wrapText="1"/>
      <protection locked="0"/>
    </xf>
    <xf numFmtId="4" fontId="103" fillId="0" borderId="53" xfId="0" applyNumberFormat="1" applyFont="1" applyFill="1" applyBorder="1" applyAlignment="1" applyProtection="1">
      <alignment vertical="center" wrapText="1"/>
      <protection locked="0"/>
    </xf>
    <xf numFmtId="4" fontId="103" fillId="0" borderId="100" xfId="0" applyNumberFormat="1" applyFont="1" applyFill="1" applyBorder="1" applyAlignment="1" applyProtection="1">
      <alignment vertical="center" wrapText="1"/>
      <protection locked="0"/>
    </xf>
    <xf numFmtId="4" fontId="101" fillId="0" borderId="125" xfId="0" applyNumberFormat="1" applyFont="1" applyFill="1" applyBorder="1" applyAlignment="1" applyProtection="1">
      <alignment vertical="center"/>
      <protection locked="0"/>
    </xf>
    <xf numFmtId="4" fontId="101" fillId="0" borderId="53" xfId="0" applyNumberFormat="1" applyFont="1" applyFill="1" applyBorder="1" applyAlignment="1" applyProtection="1">
      <alignment vertical="center"/>
      <protection locked="0"/>
    </xf>
    <xf numFmtId="4" fontId="101" fillId="0" borderId="100" xfId="0" applyNumberFormat="1" applyFont="1" applyFill="1" applyBorder="1" applyAlignment="1" applyProtection="1">
      <alignment vertical="center"/>
      <protection locked="0"/>
    </xf>
    <xf numFmtId="4" fontId="52" fillId="0" borderId="47" xfId="0" applyNumberFormat="1" applyFont="1" applyBorder="1" applyAlignment="1" applyProtection="1">
      <alignment horizontal="left" vertical="center" wrapText="1"/>
      <protection locked="0"/>
    </xf>
    <xf numFmtId="4" fontId="52" fillId="0" borderId="34" xfId="0" applyNumberFormat="1" applyFont="1" applyBorder="1" applyAlignment="1" applyProtection="1">
      <alignment horizontal="left" vertical="center" wrapText="1"/>
      <protection locked="0"/>
    </xf>
    <xf numFmtId="4" fontId="52" fillId="0" borderId="31" xfId="0" applyNumberFormat="1" applyFont="1" applyBorder="1" applyAlignment="1" applyProtection="1">
      <alignment horizontal="left" vertical="center" wrapText="1"/>
      <protection locked="0"/>
    </xf>
    <xf numFmtId="4" fontId="101" fillId="0" borderId="59" xfId="0" applyNumberFormat="1" applyFont="1" applyFill="1" applyBorder="1" applyAlignment="1" applyProtection="1">
      <alignment vertical="center" wrapText="1"/>
      <protection locked="0"/>
    </xf>
    <xf numFmtId="4" fontId="101" fillId="0" borderId="105" xfId="0" applyNumberFormat="1" applyFont="1" applyFill="1" applyBorder="1" applyAlignment="1" applyProtection="1">
      <alignment vertical="center" wrapText="1"/>
      <protection locked="0"/>
    </xf>
    <xf numFmtId="4" fontId="101" fillId="0" borderId="98" xfId="0" applyNumberFormat="1" applyFont="1" applyFill="1" applyBorder="1" applyAlignment="1" applyProtection="1">
      <alignment vertical="center" wrapText="1"/>
      <protection locked="0"/>
    </xf>
    <xf numFmtId="4" fontId="101" fillId="0" borderId="125" xfId="0" applyNumberFormat="1" applyFont="1" applyFill="1" applyBorder="1" applyAlignment="1" applyProtection="1">
      <alignment vertical="center" wrapText="1"/>
      <protection locked="0"/>
    </xf>
    <xf numFmtId="4" fontId="101" fillId="0" borderId="53" xfId="0" applyNumberFormat="1" applyFont="1" applyFill="1" applyBorder="1" applyAlignment="1" applyProtection="1">
      <alignment vertical="center" wrapText="1"/>
      <protection locked="0"/>
    </xf>
    <xf numFmtId="4" fontId="101" fillId="0" borderId="100" xfId="0" applyNumberFormat="1" applyFont="1" applyFill="1" applyBorder="1" applyAlignment="1" applyProtection="1">
      <alignment vertical="center" wrapText="1"/>
      <protection locked="0"/>
    </xf>
    <xf numFmtId="4" fontId="85" fillId="0" borderId="128" xfId="0" applyNumberFormat="1" applyFont="1" applyFill="1" applyBorder="1" applyAlignment="1" applyProtection="1">
      <alignment vertical="center" wrapText="1"/>
      <protection locked="0"/>
    </xf>
    <xf numFmtId="4" fontId="85" fillId="0" borderId="131" xfId="0" applyNumberFormat="1" applyFont="1" applyFill="1" applyBorder="1" applyAlignment="1" applyProtection="1">
      <alignment vertical="center" wrapText="1"/>
      <protection locked="0"/>
    </xf>
    <xf numFmtId="4" fontId="85" fillId="0" borderId="104" xfId="0" applyNumberFormat="1" applyFont="1" applyFill="1" applyBorder="1" applyAlignment="1" applyProtection="1">
      <alignment vertical="center" wrapText="1"/>
      <protection locked="0"/>
    </xf>
    <xf numFmtId="4" fontId="52" fillId="5" borderId="47" xfId="0" applyNumberFormat="1" applyFont="1" applyFill="1" applyBorder="1" applyAlignment="1" applyProtection="1">
      <alignment horizontal="left" vertical="center"/>
      <protection locked="0"/>
    </xf>
    <xf numFmtId="4" fontId="52" fillId="5" borderId="34" xfId="0" applyNumberFormat="1" applyFont="1" applyFill="1" applyBorder="1" applyAlignment="1" applyProtection="1">
      <alignment horizontal="left" vertical="center"/>
      <protection locked="0"/>
    </xf>
    <xf numFmtId="4" fontId="52" fillId="5" borderId="31" xfId="0" applyNumberFormat="1" applyFont="1" applyFill="1" applyBorder="1" applyAlignment="1" applyProtection="1">
      <alignment horizontal="left" vertical="center"/>
      <protection locked="0"/>
    </xf>
    <xf numFmtId="0" fontId="79" fillId="0" borderId="0" xfId="0" applyFont="1" applyAlignment="1">
      <alignment horizontal="left" wrapText="1"/>
    </xf>
    <xf numFmtId="0" fontId="0" fillId="0" borderId="0" xfId="0" applyAlignment="1"/>
    <xf numFmtId="4" fontId="85" fillId="0" borderId="59" xfId="0" applyNumberFormat="1" applyFont="1" applyFill="1" applyBorder="1" applyAlignment="1" applyProtection="1">
      <alignment vertical="center" wrapText="1"/>
      <protection locked="0"/>
    </xf>
    <xf numFmtId="4" fontId="85" fillId="0" borderId="105" xfId="0" applyNumberFormat="1" applyFont="1" applyFill="1" applyBorder="1" applyAlignment="1" applyProtection="1">
      <alignment vertical="center" wrapText="1"/>
      <protection locked="0"/>
    </xf>
    <xf numFmtId="4" fontId="85" fillId="0" borderId="98" xfId="0" applyNumberFormat="1" applyFont="1" applyFill="1" applyBorder="1" applyAlignment="1" applyProtection="1">
      <alignment vertical="center" wrapText="1"/>
      <protection locked="0"/>
    </xf>
    <xf numFmtId="4" fontId="52" fillId="0" borderId="47" xfId="0" applyNumberFormat="1" applyFont="1" applyFill="1" applyBorder="1" applyAlignment="1" applyProtection="1">
      <alignment vertical="center"/>
      <protection locked="0"/>
    </xf>
    <xf numFmtId="4" fontId="52" fillId="0" borderId="34" xfId="0" applyNumberFormat="1" applyFont="1" applyFill="1" applyBorder="1" applyAlignment="1" applyProtection="1">
      <alignment vertical="center"/>
      <protection locked="0"/>
    </xf>
    <xf numFmtId="4" fontId="52" fillId="0" borderId="31" xfId="0" applyNumberFormat="1" applyFont="1" applyFill="1" applyBorder="1" applyAlignment="1" applyProtection="1">
      <alignment vertical="center"/>
      <protection locked="0"/>
    </xf>
    <xf numFmtId="4" fontId="52" fillId="0" borderId="124" xfId="0" applyNumberFormat="1" applyFont="1" applyFill="1" applyBorder="1" applyAlignment="1" applyProtection="1">
      <alignment vertical="center"/>
      <protection locked="0"/>
    </xf>
    <xf numFmtId="4" fontId="52" fillId="0" borderId="46" xfId="0" applyNumberFormat="1" applyFont="1" applyFill="1" applyBorder="1" applyAlignment="1" applyProtection="1">
      <alignment vertical="center"/>
      <protection locked="0"/>
    </xf>
    <xf numFmtId="4" fontId="52" fillId="0" borderId="44" xfId="0" applyNumberFormat="1" applyFont="1" applyFill="1" applyBorder="1" applyAlignment="1" applyProtection="1">
      <alignment vertical="center"/>
      <protection locked="0"/>
    </xf>
    <xf numFmtId="4" fontId="97" fillId="0" borderId="125" xfId="0" applyNumberFormat="1" applyFont="1" applyFill="1" applyBorder="1" applyAlignment="1" applyProtection="1">
      <alignment horizontal="left" vertical="center" wrapText="1"/>
      <protection locked="0"/>
    </xf>
    <xf numFmtId="4" fontId="97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102" fillId="0" borderId="125" xfId="0" applyNumberFormat="1" applyFont="1" applyBorder="1" applyAlignment="1" applyProtection="1">
      <alignment horizontal="left" vertical="center" wrapText="1"/>
      <protection locked="0"/>
    </xf>
    <xf numFmtId="4" fontId="102" fillId="0" borderId="100" xfId="0" applyNumberFormat="1" applyFont="1" applyBorder="1" applyAlignment="1" applyProtection="1">
      <alignment horizontal="left" vertical="center" wrapText="1"/>
      <protection locked="0"/>
    </xf>
    <xf numFmtId="4" fontId="102" fillId="0" borderId="128" xfId="0" applyNumberFormat="1" applyFont="1" applyFill="1" applyBorder="1" applyAlignment="1" applyProtection="1">
      <alignment horizontal="left" vertical="center"/>
      <protection locked="0"/>
    </xf>
    <xf numFmtId="4" fontId="102" fillId="0" borderId="104" xfId="0" applyNumberFormat="1" applyFont="1" applyFill="1" applyBorder="1" applyAlignment="1" applyProtection="1">
      <alignment horizontal="left" vertical="center"/>
      <protection locked="0"/>
    </xf>
    <xf numFmtId="4" fontId="98" fillId="4" borderId="47" xfId="0" applyNumberFormat="1" applyFont="1" applyFill="1" applyBorder="1" applyAlignment="1" applyProtection="1">
      <alignment horizontal="left" vertical="center"/>
      <protection locked="0"/>
    </xf>
    <xf numFmtId="4" fontId="98" fillId="4" borderId="31" xfId="0" applyNumberFormat="1" applyFont="1" applyFill="1" applyBorder="1" applyAlignment="1" applyProtection="1">
      <alignment horizontal="left" vertical="center"/>
      <protection locked="0"/>
    </xf>
    <xf numFmtId="0" fontId="52" fillId="8" borderId="47" xfId="0" applyFont="1" applyFill="1" applyBorder="1" applyAlignment="1">
      <alignment horizontal="center" vertical="center"/>
    </xf>
    <xf numFmtId="0" fontId="52" fillId="8" borderId="34" xfId="0" applyFont="1" applyFill="1" applyBorder="1" applyAlignment="1">
      <alignment horizontal="center" vertical="center"/>
    </xf>
    <xf numFmtId="0" fontId="52" fillId="8" borderId="31" xfId="0" applyFont="1" applyFill="1" applyBorder="1" applyAlignment="1">
      <alignment horizontal="center" vertical="center"/>
    </xf>
    <xf numFmtId="4" fontId="102" fillId="0" borderId="125" xfId="0" applyNumberFormat="1" applyFont="1" applyBorder="1" applyAlignment="1" applyProtection="1">
      <alignment horizontal="left" vertical="center"/>
      <protection locked="0"/>
    </xf>
    <xf numFmtId="4" fontId="102" fillId="0" borderId="100" xfId="0" applyNumberFormat="1" applyFont="1" applyBorder="1" applyAlignment="1" applyProtection="1">
      <alignment horizontal="left" vertical="center"/>
      <protection locked="0"/>
    </xf>
    <xf numFmtId="4" fontId="102" fillId="0" borderId="125" xfId="0" applyNumberFormat="1" applyFont="1" applyFill="1" applyBorder="1" applyAlignment="1" applyProtection="1">
      <alignment horizontal="left" vertical="center"/>
      <protection locked="0"/>
    </xf>
    <xf numFmtId="4" fontId="102" fillId="0" borderId="100" xfId="0" applyNumberFormat="1" applyFont="1" applyFill="1" applyBorder="1" applyAlignment="1" applyProtection="1">
      <alignment horizontal="left" vertical="center"/>
      <protection locked="0"/>
    </xf>
    <xf numFmtId="4" fontId="102" fillId="0" borderId="125" xfId="0" applyNumberFormat="1" applyFont="1" applyFill="1" applyBorder="1" applyAlignment="1" applyProtection="1">
      <alignment horizontal="left" vertical="center" wrapText="1"/>
      <protection locked="0"/>
    </xf>
    <xf numFmtId="4" fontId="102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98" fillId="8" borderId="58" xfId="0" applyNumberFormat="1" applyFont="1" applyFill="1" applyBorder="1" applyAlignment="1" applyProtection="1">
      <alignment horizontal="center" vertical="center"/>
      <protection locked="0"/>
    </xf>
    <xf numFmtId="4" fontId="98" fillId="8" borderId="39" xfId="0" applyNumberFormat="1" applyFont="1" applyFill="1" applyBorder="1" applyAlignment="1" applyProtection="1">
      <alignment horizontal="center" vertical="center"/>
      <protection locked="0"/>
    </xf>
    <xf numFmtId="4" fontId="51" fillId="8" borderId="40" xfId="0" applyNumberFormat="1" applyFont="1" applyFill="1" applyBorder="1" applyAlignment="1" applyProtection="1">
      <alignment horizontal="center" vertical="center" wrapText="1"/>
      <protection locked="0"/>
    </xf>
    <xf numFmtId="4" fontId="51" fillId="8" borderId="45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45" xfId="0" applyFill="1" applyBorder="1" applyAlignment="1">
      <alignment horizontal="center" vertical="center" wrapText="1"/>
    </xf>
    <xf numFmtId="0" fontId="93" fillId="8" borderId="124" xfId="0" applyFont="1" applyFill="1" applyBorder="1" applyAlignment="1">
      <alignment horizontal="center" vertical="center"/>
    </xf>
    <xf numFmtId="0" fontId="93" fillId="8" borderId="44" xfId="0" applyFont="1" applyFill="1" applyBorder="1" applyAlignment="1">
      <alignment horizontal="center" vertical="center"/>
    </xf>
    <xf numFmtId="4" fontId="102" fillId="0" borderId="59" xfId="0" applyNumberFormat="1" applyFont="1" applyBorder="1" applyAlignment="1" applyProtection="1">
      <alignment horizontal="left" vertical="center"/>
      <protection locked="0"/>
    </xf>
    <xf numFmtId="4" fontId="102" fillId="0" borderId="98" xfId="0" applyNumberFormat="1" applyFont="1" applyBorder="1" applyAlignment="1" applyProtection="1">
      <alignment horizontal="left" vertical="center"/>
      <protection locked="0"/>
    </xf>
    <xf numFmtId="4" fontId="110" fillId="0" borderId="125" xfId="0" applyNumberFormat="1" applyFont="1" applyFill="1" applyBorder="1" applyAlignment="1" applyProtection="1">
      <alignment horizontal="left" vertical="center" wrapText="1" indent="1"/>
      <protection locked="0"/>
    </xf>
    <xf numFmtId="4" fontId="110" fillId="0" borderId="53" xfId="0" applyNumberFormat="1" applyFont="1" applyFill="1" applyBorder="1" applyAlignment="1" applyProtection="1">
      <alignment horizontal="left" vertical="center" wrapText="1" indent="1"/>
      <protection locked="0"/>
    </xf>
    <xf numFmtId="4" fontId="110" fillId="0" borderId="100" xfId="0" applyNumberFormat="1" applyFont="1" applyFill="1" applyBorder="1" applyAlignment="1" applyProtection="1">
      <alignment horizontal="left" vertical="center" wrapText="1" indent="1"/>
      <protection locked="0"/>
    </xf>
    <xf numFmtId="4" fontId="110" fillId="0" borderId="126" xfId="0" applyNumberFormat="1" applyFont="1" applyFill="1" applyBorder="1" applyAlignment="1" applyProtection="1">
      <alignment horizontal="left" vertical="center" wrapText="1" indent="1"/>
      <protection locked="0"/>
    </xf>
    <xf numFmtId="4" fontId="110" fillId="0" borderId="123" xfId="0" applyNumberFormat="1" applyFont="1" applyFill="1" applyBorder="1" applyAlignment="1" applyProtection="1">
      <alignment horizontal="left" vertical="center" wrapText="1" indent="1"/>
      <protection locked="0"/>
    </xf>
    <xf numFmtId="4" fontId="110" fillId="0" borderId="107" xfId="0" applyNumberFormat="1" applyFont="1" applyFill="1" applyBorder="1" applyAlignment="1" applyProtection="1">
      <alignment horizontal="left" vertical="center" wrapText="1" indent="1"/>
      <protection locked="0"/>
    </xf>
    <xf numFmtId="4" fontId="110" fillId="0" borderId="128" xfId="0" applyNumberFormat="1" applyFont="1" applyFill="1" applyBorder="1" applyAlignment="1" applyProtection="1">
      <alignment horizontal="left" vertical="center" wrapText="1" indent="1"/>
      <protection locked="0"/>
    </xf>
    <xf numFmtId="4" fontId="110" fillId="0" borderId="131" xfId="0" applyNumberFormat="1" applyFont="1" applyFill="1" applyBorder="1" applyAlignment="1" applyProtection="1">
      <alignment horizontal="left" vertical="center" wrapText="1" indent="1"/>
      <protection locked="0"/>
    </xf>
    <xf numFmtId="4" fontId="110" fillId="0" borderId="104" xfId="0" applyNumberFormat="1" applyFont="1" applyFill="1" applyBorder="1" applyAlignment="1" applyProtection="1">
      <alignment horizontal="left" vertical="center" wrapText="1" indent="1"/>
      <protection locked="0"/>
    </xf>
    <xf numFmtId="4" fontId="113" fillId="5" borderId="47" xfId="0" applyNumberFormat="1" applyFont="1" applyFill="1" applyBorder="1" applyAlignment="1" applyProtection="1">
      <alignment vertical="center"/>
      <protection locked="0"/>
    </xf>
    <xf numFmtId="4" fontId="113" fillId="5" borderId="34" xfId="0" applyNumberFormat="1" applyFont="1" applyFill="1" applyBorder="1" applyAlignment="1" applyProtection="1">
      <alignment vertical="center"/>
      <protection locked="0"/>
    </xf>
    <xf numFmtId="4" fontId="113" fillId="5" borderId="31" xfId="0" applyNumberFormat="1" applyFont="1" applyFill="1" applyBorder="1" applyAlignment="1" applyProtection="1">
      <alignment vertical="center"/>
      <protection locked="0"/>
    </xf>
    <xf numFmtId="4" fontId="110" fillId="0" borderId="125" xfId="0" applyNumberFormat="1" applyFont="1" applyFill="1" applyBorder="1" applyAlignment="1" applyProtection="1">
      <alignment horizontal="left" vertical="center" indent="1"/>
      <protection locked="0"/>
    </xf>
    <xf numFmtId="4" fontId="110" fillId="0" borderId="53" xfId="0" applyNumberFormat="1" applyFont="1" applyFill="1" applyBorder="1" applyAlignment="1" applyProtection="1">
      <alignment horizontal="left" vertical="center" indent="1"/>
      <protection locked="0"/>
    </xf>
    <xf numFmtId="4" fontId="110" fillId="0" borderId="100" xfId="0" applyNumberFormat="1" applyFont="1" applyFill="1" applyBorder="1" applyAlignment="1" applyProtection="1">
      <alignment horizontal="left" vertical="center" indent="1"/>
      <protection locked="0"/>
    </xf>
    <xf numFmtId="4" fontId="97" fillId="0" borderId="125" xfId="0" applyNumberFormat="1" applyFont="1" applyFill="1" applyBorder="1" applyAlignment="1" applyProtection="1">
      <alignment vertical="center"/>
      <protection locked="0"/>
    </xf>
    <xf numFmtId="4" fontId="97" fillId="0" borderId="53" xfId="0" applyNumberFormat="1" applyFont="1" applyFill="1" applyBorder="1" applyAlignment="1" applyProtection="1">
      <alignment vertical="center"/>
      <protection locked="0"/>
    </xf>
    <xf numFmtId="4" fontId="97" fillId="0" borderId="100" xfId="0" applyNumberFormat="1" applyFont="1" applyFill="1" applyBorder="1" applyAlignment="1" applyProtection="1">
      <alignment vertical="center"/>
      <protection locked="0"/>
    </xf>
    <xf numFmtId="4" fontId="97" fillId="0" borderId="125" xfId="0" applyNumberFormat="1" applyFont="1" applyFill="1" applyBorder="1" applyAlignment="1" applyProtection="1">
      <alignment vertical="center" wrapText="1"/>
      <protection locked="0"/>
    </xf>
    <xf numFmtId="4" fontId="97" fillId="0" borderId="53" xfId="0" applyNumberFormat="1" applyFont="1" applyFill="1" applyBorder="1" applyAlignment="1" applyProtection="1">
      <alignment vertical="center" wrapText="1"/>
      <protection locked="0"/>
    </xf>
    <xf numFmtId="4" fontId="97" fillId="0" borderId="100" xfId="0" applyNumberFormat="1" applyFont="1" applyFill="1" applyBorder="1" applyAlignment="1" applyProtection="1">
      <alignment vertical="center" wrapText="1"/>
      <protection locked="0"/>
    </xf>
    <xf numFmtId="4" fontId="97" fillId="0" borderId="59" xfId="0" applyNumberFormat="1" applyFont="1" applyFill="1" applyBorder="1" applyAlignment="1" applyProtection="1">
      <alignment vertical="center"/>
      <protection locked="0"/>
    </xf>
    <xf numFmtId="4" fontId="97" fillId="0" borderId="105" xfId="0" applyNumberFormat="1" applyFont="1" applyFill="1" applyBorder="1" applyAlignment="1" applyProtection="1">
      <alignment vertical="center"/>
      <protection locked="0"/>
    </xf>
    <xf numFmtId="4" fontId="97" fillId="0" borderId="98" xfId="0" applyNumberFormat="1" applyFont="1" applyFill="1" applyBorder="1" applyAlignment="1" applyProtection="1">
      <alignment vertical="center"/>
      <protection locked="0"/>
    </xf>
    <xf numFmtId="4" fontId="97" fillId="0" borderId="128" xfId="0" applyNumberFormat="1" applyFont="1" applyFill="1" applyBorder="1" applyAlignment="1" applyProtection="1">
      <alignment vertical="center" wrapText="1"/>
      <protection locked="0"/>
    </xf>
    <xf numFmtId="4" fontId="97" fillId="0" borderId="131" xfId="0" applyNumberFormat="1" applyFont="1" applyFill="1" applyBorder="1" applyAlignment="1" applyProtection="1">
      <alignment vertical="center" wrapText="1"/>
      <protection locked="0"/>
    </xf>
    <xf numFmtId="4" fontId="97" fillId="0" borderId="104" xfId="0" applyNumberFormat="1" applyFont="1" applyFill="1" applyBorder="1" applyAlignment="1" applyProtection="1">
      <alignment vertical="center" wrapText="1"/>
      <protection locked="0"/>
    </xf>
    <xf numFmtId="4" fontId="114" fillId="0" borderId="47" xfId="0" applyNumberFormat="1" applyFont="1" applyFill="1" applyBorder="1" applyAlignment="1" applyProtection="1">
      <alignment vertical="center" wrapText="1"/>
      <protection locked="0"/>
    </xf>
    <xf numFmtId="4" fontId="114" fillId="0" borderId="34" xfId="0" applyNumberFormat="1" applyFont="1" applyFill="1" applyBorder="1" applyAlignment="1" applyProtection="1">
      <alignment vertical="center" wrapText="1"/>
      <protection locked="0"/>
    </xf>
    <xf numFmtId="4" fontId="114" fillId="0" borderId="31" xfId="0" applyNumberFormat="1" applyFont="1" applyFill="1" applyBorder="1" applyAlignment="1" applyProtection="1">
      <alignment vertical="center" wrapText="1"/>
      <protection locked="0"/>
    </xf>
    <xf numFmtId="4" fontId="114" fillId="0" borderId="47" xfId="0" applyNumberFormat="1" applyFont="1" applyBorder="1" applyAlignment="1" applyProtection="1">
      <alignment horizontal="left" vertical="center" wrapText="1"/>
      <protection locked="0"/>
    </xf>
    <xf numFmtId="4" fontId="114" fillId="0" borderId="34" xfId="0" applyNumberFormat="1" applyFont="1" applyBorder="1" applyAlignment="1" applyProtection="1">
      <alignment horizontal="left" vertical="center" wrapText="1"/>
      <protection locked="0"/>
    </xf>
    <xf numFmtId="4" fontId="114" fillId="0" borderId="31" xfId="0" applyNumberFormat="1" applyFont="1" applyBorder="1" applyAlignment="1" applyProtection="1">
      <alignment horizontal="left" vertical="center" wrapText="1"/>
      <protection locked="0"/>
    </xf>
    <xf numFmtId="4" fontId="114" fillId="0" borderId="47" xfId="0" applyNumberFormat="1" applyFont="1" applyFill="1" applyBorder="1" applyAlignment="1" applyProtection="1">
      <alignment horizontal="left" vertical="center" wrapText="1"/>
      <protection locked="0"/>
    </xf>
    <xf numFmtId="4" fontId="114" fillId="0" borderId="34" xfId="0" applyNumberFormat="1" applyFont="1" applyFill="1" applyBorder="1" applyAlignment="1" applyProtection="1">
      <alignment horizontal="left" vertical="center" wrapText="1"/>
      <protection locked="0"/>
    </xf>
    <xf numFmtId="4" fontId="114" fillId="0" borderId="31" xfId="0" applyNumberFormat="1" applyFont="1" applyFill="1" applyBorder="1" applyAlignment="1" applyProtection="1">
      <alignment horizontal="left" vertical="center" wrapText="1"/>
      <protection locked="0"/>
    </xf>
    <xf numFmtId="4" fontId="112" fillId="0" borderId="125" xfId="0" applyNumberFormat="1" applyFont="1" applyFill="1" applyBorder="1" applyAlignment="1" applyProtection="1">
      <alignment vertical="center"/>
      <protection locked="0"/>
    </xf>
    <xf numFmtId="4" fontId="112" fillId="0" borderId="53" xfId="0" applyNumberFormat="1" applyFont="1" applyFill="1" applyBorder="1" applyAlignment="1" applyProtection="1">
      <alignment vertical="center"/>
      <protection locked="0"/>
    </xf>
    <xf numFmtId="4" fontId="112" fillId="0" borderId="100" xfId="0" applyNumberFormat="1" applyFont="1" applyFill="1" applyBorder="1" applyAlignment="1" applyProtection="1">
      <alignment vertical="center"/>
      <protection locked="0"/>
    </xf>
    <xf numFmtId="4" fontId="102" fillId="0" borderId="47" xfId="0" applyNumberFormat="1" applyFont="1" applyBorder="1" applyAlignment="1">
      <alignment horizontal="right" vertical="center"/>
    </xf>
    <xf numFmtId="4" fontId="102" fillId="0" borderId="31" xfId="0" applyNumberFormat="1" applyFont="1" applyBorder="1" applyAlignment="1">
      <alignment horizontal="right" vertical="center"/>
    </xf>
    <xf numFmtId="4" fontId="102" fillId="0" borderId="124" xfId="0" applyNumberFormat="1" applyFont="1" applyBorder="1" applyAlignment="1">
      <alignment horizontal="right" vertical="center"/>
    </xf>
    <xf numFmtId="4" fontId="102" fillId="0" borderId="44" xfId="0" applyNumberFormat="1" applyFont="1" applyBorder="1" applyAlignment="1">
      <alignment horizontal="right" vertical="center"/>
    </xf>
    <xf numFmtId="4" fontId="44" fillId="0" borderId="130" xfId="0" applyNumberFormat="1" applyFont="1" applyFill="1" applyBorder="1" applyAlignment="1">
      <alignment vertical="center" wrapText="1"/>
    </xf>
    <xf numFmtId="4" fontId="44" fillId="0" borderId="120" xfId="0" applyNumberFormat="1" applyFont="1" applyFill="1" applyBorder="1" applyAlignment="1">
      <alignment vertical="center" wrapText="1"/>
    </xf>
    <xf numFmtId="4" fontId="112" fillId="0" borderId="126" xfId="0" applyNumberFormat="1" applyFont="1" applyFill="1" applyBorder="1" applyAlignment="1">
      <alignment vertical="center" wrapText="1"/>
    </xf>
    <xf numFmtId="4" fontId="112" fillId="0" borderId="107" xfId="0" applyNumberFormat="1" applyFont="1" applyFill="1" applyBorder="1" applyAlignment="1">
      <alignment vertical="center" wrapText="1"/>
    </xf>
    <xf numFmtId="4" fontId="112" fillId="0" borderId="128" xfId="0" applyNumberFormat="1" applyFont="1" applyFill="1" applyBorder="1" applyAlignment="1">
      <alignment vertical="center" wrapText="1"/>
    </xf>
    <xf numFmtId="4" fontId="112" fillId="0" borderId="104" xfId="0" applyNumberFormat="1" applyFont="1" applyFill="1" applyBorder="1" applyAlignment="1">
      <alignment vertical="center" wrapText="1"/>
    </xf>
    <xf numFmtId="4" fontId="101" fillId="9" borderId="47" xfId="0" applyNumberFormat="1" applyFont="1" applyFill="1" applyBorder="1" applyAlignment="1">
      <alignment horizontal="left" vertical="center" wrapText="1"/>
    </xf>
    <xf numFmtId="0" fontId="0" fillId="9" borderId="34" xfId="0" applyFill="1" applyBorder="1" applyAlignment="1">
      <alignment horizontal="left" vertical="center" wrapText="1"/>
    </xf>
    <xf numFmtId="0" fontId="0" fillId="9" borderId="34" xfId="0" applyFill="1" applyBorder="1" applyAlignment="1">
      <alignment vertical="center"/>
    </xf>
    <xf numFmtId="0" fontId="0" fillId="9" borderId="31" xfId="0" applyFill="1" applyBorder="1" applyAlignment="1">
      <alignment vertical="center"/>
    </xf>
    <xf numFmtId="4" fontId="101" fillId="5" borderId="124" xfId="0" applyNumberFormat="1" applyFont="1" applyFill="1" applyBorder="1" applyAlignment="1">
      <alignment horizontal="center" vertical="center"/>
    </xf>
    <xf numFmtId="4" fontId="101" fillId="5" borderId="44" xfId="0" applyNumberFormat="1" applyFont="1" applyFill="1" applyBorder="1" applyAlignment="1">
      <alignment horizontal="center" vertical="center"/>
    </xf>
    <xf numFmtId="4" fontId="101" fillId="5" borderId="47" xfId="0" applyNumberFormat="1" applyFont="1" applyFill="1" applyBorder="1" applyAlignment="1">
      <alignment horizontal="center" vertical="center"/>
    </xf>
    <xf numFmtId="4" fontId="101" fillId="5" borderId="31" xfId="0" applyNumberFormat="1" applyFont="1" applyFill="1" applyBorder="1" applyAlignment="1">
      <alignment horizontal="center" vertical="center"/>
    </xf>
    <xf numFmtId="4" fontId="113" fillId="8" borderId="47" xfId="0" applyNumberFormat="1" applyFont="1" applyFill="1" applyBorder="1" applyAlignment="1" applyProtection="1">
      <alignment horizontal="center" vertical="center"/>
      <protection locked="0"/>
    </xf>
    <xf numFmtId="4" fontId="113" fillId="8" borderId="34" xfId="0" applyNumberFormat="1" applyFont="1" applyFill="1" applyBorder="1" applyAlignment="1" applyProtection="1">
      <alignment horizontal="center" vertical="center"/>
      <protection locked="0"/>
    </xf>
    <xf numFmtId="4" fontId="113" fillId="8" borderId="31" xfId="0" applyNumberFormat="1" applyFont="1" applyFill="1" applyBorder="1" applyAlignment="1" applyProtection="1">
      <alignment horizontal="center" vertical="center"/>
      <protection locked="0"/>
    </xf>
    <xf numFmtId="4" fontId="3" fillId="0" borderId="46" xfId="0" applyNumberFormat="1" applyFont="1" applyBorder="1" applyAlignment="1" applyProtection="1">
      <alignment horizontal="left" vertical="center"/>
      <protection locked="0"/>
    </xf>
    <xf numFmtId="4" fontId="101" fillId="0" borderId="47" xfId="0" applyNumberFormat="1" applyFont="1" applyBorder="1" applyAlignment="1">
      <alignment horizontal="center" vertical="center"/>
    </xf>
    <xf numFmtId="4" fontId="101" fillId="0" borderId="31" xfId="0" applyNumberFormat="1" applyFont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4" fontId="51" fillId="9" borderId="47" xfId="0" applyNumberFormat="1" applyFont="1" applyFill="1" applyBorder="1" applyAlignment="1">
      <alignment horizontal="center" vertical="center" wrapText="1"/>
    </xf>
    <xf numFmtId="4" fontId="51" fillId="9" borderId="31" xfId="0" applyNumberFormat="1" applyFont="1" applyFill="1" applyBorder="1" applyAlignment="1">
      <alignment horizontal="center" vertical="center" wrapText="1"/>
    </xf>
    <xf numFmtId="4" fontId="44" fillId="0" borderId="59" xfId="0" applyNumberFormat="1" applyFont="1" applyFill="1" applyBorder="1" applyAlignment="1">
      <alignment vertical="center" wrapText="1"/>
    </xf>
    <xf numFmtId="4" fontId="44" fillId="0" borderId="98" xfId="0" applyNumberFormat="1" applyFont="1" applyFill="1" applyBorder="1" applyAlignment="1">
      <alignment vertical="center" wrapText="1"/>
    </xf>
    <xf numFmtId="4" fontId="44" fillId="0" borderId="125" xfId="0" applyNumberFormat="1" applyFont="1" applyFill="1" applyBorder="1" applyAlignment="1">
      <alignment vertical="center" wrapText="1"/>
    </xf>
    <xf numFmtId="4" fontId="44" fillId="0" borderId="100" xfId="0" applyNumberFormat="1" applyFont="1" applyFill="1" applyBorder="1" applyAlignment="1">
      <alignment vertical="center" wrapText="1"/>
    </xf>
    <xf numFmtId="4" fontId="101" fillId="0" borderId="47" xfId="0" applyNumberFormat="1" applyFont="1" applyFill="1" applyBorder="1" applyAlignment="1">
      <alignment horizontal="center" vertical="center"/>
    </xf>
    <xf numFmtId="4" fontId="101" fillId="0" borderId="31" xfId="0" applyNumberFormat="1" applyFont="1" applyFill="1" applyBorder="1" applyAlignment="1">
      <alignment horizontal="center" vertical="center"/>
    </xf>
    <xf numFmtId="4" fontId="101" fillId="0" borderId="128" xfId="0" applyNumberFormat="1" applyFont="1" applyBorder="1" applyAlignment="1" applyProtection="1">
      <alignment horizontal="left" vertical="center" wrapText="1"/>
      <protection locked="0"/>
    </xf>
    <xf numFmtId="4" fontId="101" fillId="0" borderId="104" xfId="0" applyNumberFormat="1" applyFont="1" applyBorder="1" applyAlignment="1" applyProtection="1">
      <alignment horizontal="left" vertical="center" wrapText="1"/>
      <protection locked="0"/>
    </xf>
    <xf numFmtId="4" fontId="98" fillId="4" borderId="47" xfId="0" applyNumberFormat="1" applyFont="1" applyFill="1" applyBorder="1" applyAlignment="1" applyProtection="1">
      <alignment horizontal="justify" vertical="center" wrapText="1"/>
      <protection locked="0"/>
    </xf>
    <xf numFmtId="4" fontId="98" fillId="4" borderId="31" xfId="0" applyNumberFormat="1" applyFont="1" applyFill="1" applyBorder="1" applyAlignment="1" applyProtection="1">
      <alignment horizontal="justify" vertical="center" wrapText="1"/>
      <protection locked="0"/>
    </xf>
    <xf numFmtId="4" fontId="110" fillId="0" borderId="125" xfId="0" applyNumberFormat="1" applyFont="1" applyFill="1" applyBorder="1" applyAlignment="1" applyProtection="1">
      <alignment horizontal="left" vertical="center" wrapText="1"/>
      <protection locked="0"/>
    </xf>
    <xf numFmtId="4" fontId="110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97" fillId="0" borderId="125" xfId="0" applyNumberFormat="1" applyFont="1" applyBorder="1" applyAlignment="1" applyProtection="1">
      <alignment horizontal="left" vertical="center" wrapText="1"/>
      <protection locked="0"/>
    </xf>
    <xf numFmtId="4" fontId="97" fillId="0" borderId="100" xfId="0" applyNumberFormat="1" applyFont="1" applyBorder="1" applyAlignment="1" applyProtection="1">
      <alignment horizontal="left" vertical="center" wrapText="1"/>
      <protection locked="0"/>
    </xf>
    <xf numFmtId="4" fontId="51" fillId="8" borderId="47" xfId="0" applyNumberFormat="1" applyFont="1" applyFill="1" applyBorder="1" applyAlignment="1" applyProtection="1">
      <alignment horizontal="center" vertical="center" wrapText="1"/>
      <protection locked="0"/>
    </xf>
    <xf numFmtId="4" fontId="51" fillId="8" borderId="31" xfId="0" applyNumberFormat="1" applyFont="1" applyFill="1" applyBorder="1" applyAlignment="1" applyProtection="1">
      <alignment horizontal="center" vertical="center" wrapText="1"/>
      <protection locked="0"/>
    </xf>
    <xf numFmtId="4" fontId="101" fillId="0" borderId="59" xfId="0" applyNumberFormat="1" applyFont="1" applyBorder="1" applyAlignment="1" applyProtection="1">
      <alignment horizontal="left" vertical="center" wrapText="1"/>
      <protection locked="0"/>
    </xf>
    <xf numFmtId="4" fontId="101" fillId="0" borderId="98" xfId="0" applyNumberFormat="1" applyFont="1" applyBorder="1" applyAlignment="1" applyProtection="1">
      <alignment horizontal="left" vertical="center" wrapText="1"/>
      <protection locked="0"/>
    </xf>
    <xf numFmtId="4" fontId="101" fillId="0" borderId="125" xfId="0" applyNumberFormat="1" applyFont="1" applyBorder="1" applyAlignment="1" applyProtection="1">
      <alignment horizontal="left" vertical="center" wrapText="1"/>
      <protection locked="0"/>
    </xf>
    <xf numFmtId="4" fontId="101" fillId="0" borderId="100" xfId="0" applyNumberFormat="1" applyFont="1" applyBorder="1" applyAlignment="1" applyProtection="1">
      <alignment horizontal="left" vertical="center" wrapText="1"/>
      <protection locked="0"/>
    </xf>
    <xf numFmtId="4" fontId="101" fillId="0" borderId="125" xfId="0" applyNumberFormat="1" applyFont="1" applyFill="1" applyBorder="1" applyAlignment="1" applyProtection="1">
      <alignment horizontal="left" vertical="center" wrapText="1"/>
      <protection locked="0"/>
    </xf>
    <xf numFmtId="4" fontId="101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5" fillId="0" borderId="0" xfId="0" applyNumberFormat="1" applyFont="1" applyFill="1" applyAlignment="1" applyProtection="1">
      <alignment horizontal="left" vertical="center" wrapText="1"/>
      <protection locked="0"/>
    </xf>
    <xf numFmtId="4" fontId="101" fillId="5" borderId="40" xfId="0" applyNumberFormat="1" applyFont="1" applyFill="1" applyBorder="1" applyAlignment="1" applyProtection="1">
      <alignment horizontal="center" vertical="center" wrapText="1"/>
      <protection locked="0"/>
    </xf>
    <xf numFmtId="4" fontId="101" fillId="5" borderId="45" xfId="0" applyNumberFormat="1" applyFont="1" applyFill="1" applyBorder="1" applyAlignment="1" applyProtection="1">
      <alignment horizontal="center" vertical="center" wrapText="1"/>
      <protection locked="0"/>
    </xf>
    <xf numFmtId="4" fontId="52" fillId="8" borderId="47" xfId="0" applyNumberFormat="1" applyFont="1" applyFill="1" applyBorder="1" applyAlignment="1" applyProtection="1">
      <alignment horizontal="center" vertical="center" wrapText="1"/>
      <protection locked="0"/>
    </xf>
    <xf numFmtId="4" fontId="52" fillId="8" borderId="34" xfId="0" applyNumberFormat="1" applyFont="1" applyFill="1" applyBorder="1" applyAlignment="1" applyProtection="1">
      <alignment horizontal="center" vertical="center" wrapText="1"/>
      <protection locked="0"/>
    </xf>
    <xf numFmtId="4" fontId="52" fillId="8" borderId="31" xfId="0" applyNumberFormat="1" applyFont="1" applyFill="1" applyBorder="1" applyAlignment="1" applyProtection="1">
      <alignment horizontal="center" vertical="center" wrapText="1"/>
      <protection locked="0"/>
    </xf>
    <xf numFmtId="4" fontId="101" fillId="8" borderId="47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4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101" fillId="5" borderId="47" xfId="0" applyNumberFormat="1" applyFont="1" applyFill="1" applyBorder="1" applyAlignment="1" applyProtection="1">
      <alignment horizontal="left" vertical="center"/>
      <protection locked="0"/>
    </xf>
    <xf numFmtId="4" fontId="101" fillId="5" borderId="31" xfId="0" applyNumberFormat="1" applyFont="1" applyFill="1" applyBorder="1" applyAlignment="1" applyProtection="1">
      <alignment horizontal="left" vertical="center"/>
      <protection locked="0"/>
    </xf>
    <xf numFmtId="4" fontId="3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9" borderId="31" xfId="0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4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" fontId="103" fillId="0" borderId="125" xfId="0" applyNumberFormat="1" applyFont="1" applyFill="1" applyBorder="1" applyAlignment="1" applyProtection="1">
      <alignment horizontal="left" vertical="center"/>
      <protection locked="0"/>
    </xf>
    <xf numFmtId="4" fontId="103" fillId="0" borderId="100" xfId="0" applyNumberFormat="1" applyFont="1" applyFill="1" applyBorder="1" applyAlignment="1" applyProtection="1">
      <alignment horizontal="left" vertical="center"/>
      <protection locked="0"/>
    </xf>
    <xf numFmtId="4" fontId="103" fillId="0" borderId="128" xfId="0" applyNumberFormat="1" applyFont="1" applyFill="1" applyBorder="1" applyAlignment="1" applyProtection="1">
      <alignment horizontal="left" vertical="center" wrapText="1"/>
      <protection locked="0"/>
    </xf>
    <xf numFmtId="4" fontId="103" fillId="0" borderId="104" xfId="0" applyNumberFormat="1" applyFont="1" applyFill="1" applyBorder="1" applyAlignment="1" applyProtection="1">
      <alignment horizontal="left" vertical="center" wrapText="1"/>
      <protection locked="0"/>
    </xf>
    <xf numFmtId="4" fontId="52" fillId="4" borderId="47" xfId="0" applyNumberFormat="1" applyFont="1" applyFill="1" applyBorder="1" applyAlignment="1" applyProtection="1">
      <alignment vertical="center"/>
      <protection locked="0"/>
    </xf>
    <xf numFmtId="4" fontId="52" fillId="4" borderId="31" xfId="0" applyNumberFormat="1" applyFont="1" applyFill="1" applyBorder="1" applyAlignment="1" applyProtection="1">
      <alignment vertical="center"/>
      <protection locked="0"/>
    </xf>
    <xf numFmtId="4" fontId="52" fillId="8" borderId="47" xfId="0" applyNumberFormat="1" applyFont="1" applyFill="1" applyBorder="1" applyAlignment="1">
      <alignment horizontal="left" vertical="center"/>
    </xf>
    <xf numFmtId="4" fontId="52" fillId="8" borderId="31" xfId="0" applyNumberFormat="1" applyFont="1" applyFill="1" applyBorder="1" applyAlignment="1">
      <alignment horizontal="left" vertical="center"/>
    </xf>
    <xf numFmtId="4" fontId="102" fillId="0" borderId="125" xfId="0" applyNumberFormat="1" applyFont="1" applyBorder="1" applyAlignment="1" applyProtection="1">
      <alignment horizontal="justify" vertical="center"/>
      <protection locked="0"/>
    </xf>
    <xf numFmtId="4" fontId="102" fillId="0" borderId="100" xfId="0" applyNumberFormat="1" applyFont="1" applyBorder="1" applyAlignment="1" applyProtection="1">
      <alignment horizontal="justify" vertical="center"/>
      <protection locked="0"/>
    </xf>
    <xf numFmtId="4" fontId="101" fillId="8" borderId="31" xfId="0" applyNumberFormat="1" applyFont="1" applyFill="1" applyBorder="1" applyAlignment="1" applyProtection="1">
      <alignment horizontal="center" vertical="center" wrapText="1"/>
      <protection locked="0"/>
    </xf>
    <xf numFmtId="4" fontId="101" fillId="0" borderId="59" xfId="0" applyNumberFormat="1" applyFont="1" applyFill="1" applyBorder="1" applyAlignment="1" applyProtection="1">
      <alignment vertical="center"/>
      <protection locked="0"/>
    </xf>
    <xf numFmtId="4" fontId="101" fillId="0" borderId="98" xfId="0" applyNumberFormat="1" applyFont="1" applyFill="1" applyBorder="1" applyAlignment="1" applyProtection="1">
      <alignment vertical="center"/>
      <protection locked="0"/>
    </xf>
    <xf numFmtId="4" fontId="103" fillId="0" borderId="125" xfId="0" applyNumberFormat="1" applyFont="1" applyFill="1" applyBorder="1" applyAlignment="1" applyProtection="1">
      <alignment vertical="center"/>
      <protection locked="0"/>
    </xf>
    <xf numFmtId="4" fontId="103" fillId="0" borderId="100" xfId="0" applyNumberFormat="1" applyFont="1" applyFill="1" applyBorder="1" applyAlignment="1" applyProtection="1">
      <alignment vertical="center"/>
      <protection locked="0"/>
    </xf>
    <xf numFmtId="4" fontId="102" fillId="0" borderId="128" xfId="0" applyNumberFormat="1" applyFont="1" applyFill="1" applyBorder="1" applyAlignment="1" applyProtection="1">
      <alignment horizontal="left" vertical="center" wrapText="1"/>
      <protection locked="0"/>
    </xf>
    <xf numFmtId="4" fontId="102" fillId="0" borderId="104" xfId="0" applyNumberFormat="1" applyFont="1" applyFill="1" applyBorder="1" applyAlignment="1" applyProtection="1">
      <alignment horizontal="left" vertical="center" wrapText="1"/>
      <protection locked="0"/>
    </xf>
    <xf numFmtId="4" fontId="3" fillId="0" borderId="0" xfId="0" applyNumberFormat="1" applyFont="1" applyFill="1" applyAlignment="1" applyProtection="1">
      <alignment horizontal="center" vertical="center"/>
      <protection locked="0"/>
    </xf>
    <xf numFmtId="4" fontId="44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44" fillId="0" borderId="98" xfId="0" applyNumberFormat="1" applyFont="1" applyFill="1" applyBorder="1" applyAlignment="1" applyProtection="1">
      <alignment horizontal="left" vertical="center" wrapText="1"/>
      <protection locked="0"/>
    </xf>
    <xf numFmtId="4" fontId="44" fillId="0" borderId="125" xfId="0" applyNumberFormat="1" applyFont="1" applyFill="1" applyBorder="1" applyAlignment="1" applyProtection="1">
      <alignment horizontal="left" vertical="center"/>
      <protection locked="0"/>
    </xf>
    <xf numFmtId="4" fontId="44" fillId="0" borderId="100" xfId="0" applyNumberFormat="1" applyFont="1" applyFill="1" applyBorder="1" applyAlignment="1" applyProtection="1">
      <alignment horizontal="left" vertical="center"/>
      <protection locked="0"/>
    </xf>
    <xf numFmtId="4" fontId="102" fillId="0" borderId="128" xfId="0" applyNumberFormat="1" applyFont="1" applyBorder="1" applyAlignment="1" applyProtection="1">
      <alignment horizontal="left" vertical="center"/>
      <protection locked="0"/>
    </xf>
    <xf numFmtId="4" fontId="102" fillId="0" borderId="104" xfId="0" applyNumberFormat="1" applyFont="1" applyBorder="1" applyAlignment="1" applyProtection="1">
      <alignment horizontal="left" vertical="center"/>
      <protection locked="0"/>
    </xf>
    <xf numFmtId="4" fontId="78" fillId="0" borderId="0" xfId="0" applyNumberFormat="1" applyFont="1" applyAlignment="1">
      <alignment vertical="center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101" fillId="8" borderId="47" xfId="0" applyNumberFormat="1" applyFont="1" applyFill="1" applyBorder="1" applyAlignment="1" applyProtection="1">
      <alignment vertical="center" wrapText="1"/>
      <protection locked="0"/>
    </xf>
    <xf numFmtId="0" fontId="0" fillId="8" borderId="31" xfId="0" applyFill="1" applyBorder="1" applyAlignment="1">
      <alignment vertical="center" wrapText="1"/>
    </xf>
    <xf numFmtId="4" fontId="101" fillId="5" borderId="47" xfId="0" applyNumberFormat="1" applyFont="1" applyFill="1" applyBorder="1" applyAlignment="1" applyProtection="1">
      <alignment vertical="center" wrapText="1"/>
      <protection locked="0"/>
    </xf>
    <xf numFmtId="0" fontId="0" fillId="0" borderId="31" xfId="0" applyBorder="1" applyAlignment="1">
      <alignment vertical="center"/>
    </xf>
    <xf numFmtId="4" fontId="101" fillId="0" borderId="47" xfId="0" applyNumberFormat="1" applyFont="1" applyFill="1" applyBorder="1" applyAlignment="1" applyProtection="1">
      <alignment vertical="center" wrapText="1"/>
      <protection locked="0"/>
    </xf>
    <xf numFmtId="0" fontId="0" fillId="0" borderId="31" xfId="0" applyFill="1" applyBorder="1" applyAlignment="1">
      <alignment vertical="center"/>
    </xf>
    <xf numFmtId="4" fontId="101" fillId="0" borderId="125" xfId="0" applyNumberFormat="1" applyFont="1" applyBorder="1" applyAlignment="1" applyProtection="1">
      <alignment horizontal="justify" vertical="center"/>
      <protection locked="0"/>
    </xf>
    <xf numFmtId="4" fontId="101" fillId="0" borderId="53" xfId="0" applyNumberFormat="1" applyFont="1" applyBorder="1" applyAlignment="1" applyProtection="1">
      <alignment horizontal="justify" vertical="center"/>
      <protection locked="0"/>
    </xf>
    <xf numFmtId="4" fontId="101" fillId="0" borderId="128" xfId="0" applyNumberFormat="1" applyFont="1" applyBorder="1" applyAlignment="1" applyProtection="1">
      <alignment horizontal="justify" vertical="center"/>
      <protection locked="0"/>
    </xf>
    <xf numFmtId="4" fontId="101" fillId="0" borderId="131" xfId="0" applyNumberFormat="1" applyFont="1" applyBorder="1" applyAlignment="1" applyProtection="1">
      <alignment horizontal="justify" vertical="center"/>
      <protection locked="0"/>
    </xf>
    <xf numFmtId="4" fontId="101" fillId="4" borderId="47" xfId="0" applyNumberFormat="1" applyFont="1" applyFill="1" applyBorder="1" applyAlignment="1" applyProtection="1">
      <alignment horizontal="justify" vertical="center"/>
      <protection locked="0"/>
    </xf>
    <xf numFmtId="4" fontId="101" fillId="4" borderId="31" xfId="0" applyNumberFormat="1" applyFont="1" applyFill="1" applyBorder="1" applyAlignment="1" applyProtection="1">
      <alignment horizontal="justify" vertical="center"/>
      <protection locked="0"/>
    </xf>
    <xf numFmtId="4" fontId="52" fillId="3" borderId="47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1" xfId="0" applyFill="1" applyBorder="1" applyAlignment="1">
      <alignment horizontal="left" vertical="center"/>
    </xf>
    <xf numFmtId="4" fontId="101" fillId="0" borderId="59" xfId="0" applyNumberFormat="1" applyFont="1" applyBorder="1" applyAlignment="1" applyProtection="1">
      <alignment horizontal="justify" vertical="center"/>
      <protection locked="0"/>
    </xf>
    <xf numFmtId="4" fontId="101" fillId="0" borderId="105" xfId="0" applyNumberFormat="1" applyFont="1" applyBorder="1" applyAlignment="1" applyProtection="1">
      <alignment horizontal="justify" vertical="center"/>
      <protection locked="0"/>
    </xf>
    <xf numFmtId="4" fontId="103" fillId="0" borderId="125" xfId="0" applyNumberFormat="1" applyFont="1" applyBorder="1" applyAlignment="1" applyProtection="1">
      <alignment horizontal="justify" vertical="center"/>
      <protection locked="0"/>
    </xf>
    <xf numFmtId="4" fontId="103" fillId="0" borderId="53" xfId="0" applyNumberFormat="1" applyFont="1" applyBorder="1" applyAlignment="1" applyProtection="1">
      <alignment horizontal="justify" vertical="center"/>
      <protection locked="0"/>
    </xf>
    <xf numFmtId="4" fontId="101" fillId="0" borderId="130" xfId="0" applyNumberFormat="1" applyFont="1" applyBorder="1" applyAlignment="1" applyProtection="1">
      <alignment horizontal="justify" vertical="center"/>
      <protection locked="0"/>
    </xf>
    <xf numFmtId="4" fontId="101" fillId="0" borderId="119" xfId="0" applyNumberFormat="1" applyFont="1" applyBorder="1" applyAlignment="1" applyProtection="1">
      <alignment horizontal="justify" vertical="center"/>
      <protection locked="0"/>
    </xf>
    <xf numFmtId="4" fontId="52" fillId="3" borderId="47" xfId="0" applyNumberFormat="1" applyFont="1" applyFill="1" applyBorder="1" applyAlignment="1">
      <alignment horizontal="center" vertical="center" wrapText="1"/>
    </xf>
    <xf numFmtId="0" fontId="0" fillId="3" borderId="31" xfId="0" applyFill="1" applyBorder="1" applyAlignment="1">
      <alignment vertical="center"/>
    </xf>
    <xf numFmtId="4" fontId="52" fillId="5" borderId="47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4" fontId="52" fillId="3" borderId="47" xfId="0" applyNumberFormat="1" applyFont="1" applyFill="1" applyBorder="1" applyAlignment="1">
      <alignment horizontal="center" vertical="center"/>
    </xf>
    <xf numFmtId="4" fontId="52" fillId="3" borderId="31" xfId="0" applyNumberFormat="1" applyFont="1" applyFill="1" applyBorder="1" applyAlignment="1">
      <alignment horizontal="center" vertical="center"/>
    </xf>
    <xf numFmtId="4" fontId="101" fillId="3" borderId="47" xfId="0" applyNumberFormat="1" applyFont="1" applyFill="1" applyBorder="1" applyAlignment="1">
      <alignment horizontal="center" vertical="center" wrapText="1"/>
    </xf>
    <xf numFmtId="4" fontId="101" fillId="3" borderId="31" xfId="0" applyNumberFormat="1" applyFont="1" applyFill="1" applyBorder="1" applyAlignment="1">
      <alignment horizontal="center" vertical="center" wrapText="1"/>
    </xf>
    <xf numFmtId="4" fontId="102" fillId="0" borderId="59" xfId="0" applyNumberFormat="1" applyFont="1" applyFill="1" applyBorder="1" applyAlignment="1">
      <alignment horizontal="left" vertical="center" wrapText="1"/>
    </xf>
    <xf numFmtId="4" fontId="102" fillId="0" borderId="98" xfId="0" applyNumberFormat="1" applyFont="1" applyFill="1" applyBorder="1" applyAlignment="1">
      <alignment horizontal="left" vertical="center" wrapText="1"/>
    </xf>
    <xf numFmtId="4" fontId="102" fillId="0" borderId="128" xfId="0" applyNumberFormat="1" applyFont="1" applyFill="1" applyBorder="1" applyAlignment="1">
      <alignment horizontal="left" vertical="center" wrapText="1"/>
    </xf>
    <xf numFmtId="4" fontId="102" fillId="0" borderId="104" xfId="0" applyNumberFormat="1" applyFont="1" applyFill="1" applyBorder="1" applyAlignment="1">
      <alignment horizontal="left" vertical="center" wrapText="1"/>
    </xf>
    <xf numFmtId="4" fontId="101" fillId="5" borderId="47" xfId="0" applyNumberFormat="1" applyFont="1" applyFill="1" applyBorder="1" applyAlignment="1">
      <alignment horizontal="left" vertical="center" wrapText="1"/>
    </xf>
    <xf numFmtId="4" fontId="101" fillId="4" borderId="3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4" fontId="102" fillId="0" borderId="128" xfId="0" applyNumberFormat="1" applyFont="1" applyBorder="1" applyAlignment="1" applyProtection="1">
      <alignment vertical="center" wrapText="1"/>
      <protection locked="0"/>
    </xf>
    <xf numFmtId="4" fontId="102" fillId="0" borderId="104" xfId="0" applyNumberFormat="1" applyFont="1" applyBorder="1" applyAlignment="1" applyProtection="1">
      <alignment vertical="center" wrapText="1"/>
      <protection locked="0"/>
    </xf>
    <xf numFmtId="4" fontId="101" fillId="4" borderId="31" xfId="0" applyNumberFormat="1" applyFont="1" applyFill="1" applyBorder="1" applyAlignment="1" applyProtection="1">
      <alignment vertical="center" wrapText="1"/>
      <protection locked="0"/>
    </xf>
    <xf numFmtId="4" fontId="102" fillId="0" borderId="59" xfId="0" applyNumberFormat="1" applyFont="1" applyBorder="1" applyAlignment="1" applyProtection="1">
      <alignment vertical="center" wrapText="1"/>
      <protection locked="0"/>
    </xf>
    <xf numFmtId="4" fontId="102" fillId="0" borderId="98" xfId="0" applyNumberFormat="1" applyFont="1" applyBorder="1" applyAlignment="1" applyProtection="1">
      <alignment vertical="center" wrapText="1"/>
      <protection locked="0"/>
    </xf>
    <xf numFmtId="4" fontId="102" fillId="0" borderId="125" xfId="0" applyNumberFormat="1" applyFont="1" applyBorder="1" applyAlignment="1" applyProtection="1">
      <alignment vertical="center" wrapText="1"/>
      <protection locked="0"/>
    </xf>
    <xf numFmtId="4" fontId="102" fillId="0" borderId="100" xfId="0" applyNumberFormat="1" applyFont="1" applyBorder="1" applyAlignment="1" applyProtection="1">
      <alignment vertical="center" wrapText="1"/>
      <protection locked="0"/>
    </xf>
    <xf numFmtId="0" fontId="0" fillId="0" borderId="49" xfId="0" applyBorder="1" applyAlignment="1">
      <alignment vertical="center"/>
    </xf>
    <xf numFmtId="4" fontId="101" fillId="3" borderId="47" xfId="0" applyNumberFormat="1" applyFont="1" applyFill="1" applyBorder="1" applyAlignment="1" applyProtection="1">
      <alignment vertical="center" wrapText="1"/>
      <protection locked="0"/>
    </xf>
    <xf numFmtId="4" fontId="101" fillId="3" borderId="31" xfId="0" applyNumberFormat="1" applyFont="1" applyFill="1" applyBorder="1" applyAlignment="1" applyProtection="1">
      <alignment vertical="center" wrapText="1"/>
      <protection locked="0"/>
    </xf>
    <xf numFmtId="4" fontId="52" fillId="0" borderId="125" xfId="0" applyNumberFormat="1" applyFont="1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vertical="center"/>
    </xf>
    <xf numFmtId="4" fontId="101" fillId="0" borderId="128" xfId="0" applyNumberFormat="1" applyFont="1" applyFill="1" applyBorder="1" applyAlignment="1" applyProtection="1">
      <alignment vertical="center" wrapText="1"/>
      <protection locked="0"/>
    </xf>
    <xf numFmtId="0" fontId="0" fillId="0" borderId="129" xfId="0" applyBorder="1" applyAlignment="1">
      <alignment vertical="center"/>
    </xf>
    <xf numFmtId="0" fontId="0" fillId="0" borderId="105" xfId="0" applyFill="1" applyBorder="1" applyAlignment="1">
      <alignment vertical="center"/>
    </xf>
    <xf numFmtId="0" fontId="0" fillId="8" borderId="31" xfId="0" applyFill="1" applyBorder="1" applyAlignment="1">
      <alignment horizontal="center" vertical="center"/>
    </xf>
    <xf numFmtId="4" fontId="52" fillId="0" borderId="59" xfId="0" applyNumberFormat="1" applyFont="1" applyFill="1" applyBorder="1" applyAlignment="1" applyProtection="1">
      <alignment vertical="center" wrapText="1"/>
      <protection locked="0"/>
    </xf>
    <xf numFmtId="0" fontId="0" fillId="0" borderId="60" xfId="0" applyBorder="1" applyAlignment="1">
      <alignment vertical="center"/>
    </xf>
    <xf numFmtId="4" fontId="44" fillId="0" borderId="105" xfId="0" applyNumberFormat="1" applyFont="1" applyFill="1" applyBorder="1" applyAlignment="1" applyProtection="1">
      <alignment horizontal="left" vertical="center" wrapText="1"/>
      <protection locked="0"/>
    </xf>
    <xf numFmtId="4" fontId="44" fillId="0" borderId="125" xfId="0" applyNumberFormat="1" applyFont="1" applyFill="1" applyBorder="1" applyAlignment="1" applyProtection="1">
      <alignment horizontal="left" vertical="center" wrapText="1"/>
      <protection locked="0"/>
    </xf>
    <xf numFmtId="0" fontId="58" fillId="0" borderId="53" xfId="0" applyFont="1" applyFill="1" applyBorder="1" applyAlignment="1">
      <alignment horizontal="left" vertical="center" wrapText="1"/>
    </xf>
    <xf numFmtId="0" fontId="58" fillId="0" borderId="100" xfId="0" applyFont="1" applyFill="1" applyBorder="1" applyAlignment="1">
      <alignment horizontal="left" vertical="center" wrapText="1"/>
    </xf>
    <xf numFmtId="4" fontId="44" fillId="0" borderId="126" xfId="0" applyNumberFormat="1" applyFont="1" applyFill="1" applyBorder="1" applyAlignment="1" applyProtection="1">
      <alignment horizontal="left" vertical="center" wrapText="1"/>
      <protection locked="0"/>
    </xf>
    <xf numFmtId="4" fontId="44" fillId="0" borderId="123" xfId="0" applyNumberFormat="1" applyFont="1" applyFill="1" applyBorder="1" applyAlignment="1" applyProtection="1">
      <alignment horizontal="left" vertical="center" wrapText="1"/>
      <protection locked="0"/>
    </xf>
    <xf numFmtId="4" fontId="44" fillId="0" borderId="107" xfId="0" applyNumberFormat="1" applyFont="1" applyFill="1" applyBorder="1" applyAlignment="1" applyProtection="1">
      <alignment horizontal="left" vertical="center" wrapText="1"/>
      <protection locked="0"/>
    </xf>
    <xf numFmtId="44" fontId="101" fillId="5" borderId="47" xfId="2" applyFont="1" applyFill="1" applyBorder="1" applyAlignment="1" applyProtection="1">
      <alignment horizontal="left" vertical="center" wrapText="1"/>
      <protection locked="0"/>
    </xf>
    <xf numFmtId="44" fontId="101" fillId="5" borderId="34" xfId="2" applyFont="1" applyFill="1" applyBorder="1" applyAlignment="1" applyProtection="1">
      <alignment horizontal="left" vertical="center" wrapText="1"/>
      <protection locked="0"/>
    </xf>
    <xf numFmtId="44" fontId="101" fillId="5" borderId="31" xfId="2" applyFont="1" applyFill="1" applyBorder="1" applyAlignment="1" applyProtection="1">
      <alignment horizontal="left" vertical="center" wrapText="1"/>
      <protection locked="0"/>
    </xf>
    <xf numFmtId="4" fontId="52" fillId="4" borderId="47" xfId="0" applyNumberFormat="1" applyFont="1" applyFill="1" applyBorder="1" applyAlignment="1">
      <alignment horizontal="center" vertical="center"/>
    </xf>
    <xf numFmtId="4" fontId="52" fillId="4" borderId="3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 applyProtection="1">
      <alignment horizontal="left" vertical="center"/>
      <protection locked="0"/>
    </xf>
    <xf numFmtId="0" fontId="93" fillId="0" borderId="0" xfId="0" applyFont="1" applyAlignment="1">
      <alignment horizontal="left" vertical="center"/>
    </xf>
    <xf numFmtId="4" fontId="52" fillId="3" borderId="58" xfId="0" applyNumberFormat="1" applyFont="1" applyFill="1" applyBorder="1" applyAlignment="1" applyProtection="1">
      <alignment horizontal="center" vertical="center"/>
      <protection locked="0"/>
    </xf>
    <xf numFmtId="4" fontId="52" fillId="3" borderId="41" xfId="0" applyNumberFormat="1" applyFont="1" applyFill="1" applyBorder="1" applyAlignment="1" applyProtection="1">
      <alignment horizontal="center" vertical="center"/>
      <protection locked="0"/>
    </xf>
    <xf numFmtId="4" fontId="52" fillId="3" borderId="39" xfId="0" applyNumberFormat="1" applyFont="1" applyFill="1" applyBorder="1" applyAlignment="1" applyProtection="1">
      <alignment horizontal="center" vertical="center"/>
      <protection locked="0"/>
    </xf>
    <xf numFmtId="4" fontId="52" fillId="3" borderId="124" xfId="0" applyNumberFormat="1" applyFont="1" applyFill="1" applyBorder="1" applyAlignment="1" applyProtection="1">
      <alignment horizontal="center" vertical="center"/>
      <protection locked="0"/>
    </xf>
    <xf numFmtId="4" fontId="52" fillId="3" borderId="46" xfId="0" applyNumberFormat="1" applyFont="1" applyFill="1" applyBorder="1" applyAlignment="1" applyProtection="1">
      <alignment horizontal="center" vertical="center"/>
      <protection locked="0"/>
    </xf>
    <xf numFmtId="4" fontId="52" fillId="3" borderId="44" xfId="0" applyNumberFormat="1" applyFont="1" applyFill="1" applyBorder="1" applyAlignment="1" applyProtection="1">
      <alignment horizontal="center" vertical="center"/>
      <protection locked="0"/>
    </xf>
    <xf numFmtId="4" fontId="101" fillId="3" borderId="40" xfId="0" applyNumberFormat="1" applyFont="1" applyFill="1" applyBorder="1" applyAlignment="1" applyProtection="1">
      <alignment horizontal="center" vertical="center" wrapText="1"/>
      <protection locked="0"/>
    </xf>
    <xf numFmtId="4" fontId="101" fillId="3" borderId="45" xfId="0" applyNumberFormat="1" applyFont="1" applyFill="1" applyBorder="1" applyAlignment="1" applyProtection="1">
      <alignment horizontal="center" vertical="center" wrapText="1"/>
      <protection locked="0"/>
    </xf>
    <xf numFmtId="4" fontId="101" fillId="3" borderId="47" xfId="0" applyNumberFormat="1" applyFont="1" applyFill="1" applyBorder="1" applyAlignment="1" applyProtection="1">
      <alignment horizontal="center" vertical="center"/>
      <protection locked="0"/>
    </xf>
    <xf numFmtId="4" fontId="101" fillId="3" borderId="34" xfId="0" applyNumberFormat="1" applyFont="1" applyFill="1" applyBorder="1" applyAlignment="1" applyProtection="1">
      <alignment horizontal="center" vertical="center"/>
      <protection locked="0"/>
    </xf>
    <xf numFmtId="4" fontId="101" fillId="3" borderId="31" xfId="0" applyNumberFormat="1" applyFont="1" applyFill="1" applyBorder="1" applyAlignment="1" applyProtection="1">
      <alignment horizontal="center" vertical="center"/>
      <protection locked="0"/>
    </xf>
    <xf numFmtId="4" fontId="52" fillId="3" borderId="40" xfId="0" applyNumberFormat="1" applyFont="1" applyFill="1" applyBorder="1" applyAlignment="1" applyProtection="1">
      <alignment horizontal="center" vertical="center" wrapText="1"/>
      <protection locked="0"/>
    </xf>
    <xf numFmtId="4" fontId="52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87" fillId="0" borderId="70" xfId="0" applyFont="1" applyFill="1" applyBorder="1" applyAlignment="1">
      <alignment horizontal="left" wrapText="1" indent="1"/>
    </xf>
    <xf numFmtId="0" fontId="87" fillId="0" borderId="115" xfId="0" applyFont="1" applyFill="1" applyBorder="1" applyAlignment="1">
      <alignment horizontal="left" wrapText="1" indent="1"/>
    </xf>
    <xf numFmtId="0" fontId="100" fillId="3" borderId="31" xfId="0" applyFont="1" applyFill="1" applyBorder="1" applyAlignment="1">
      <alignment horizontal="center" vertical="center"/>
    </xf>
    <xf numFmtId="0" fontId="93" fillId="0" borderId="0" xfId="0" applyFont="1" applyAlignment="1">
      <alignment horizontal="left"/>
    </xf>
    <xf numFmtId="14" fontId="96" fillId="0" borderId="0" xfId="0" applyNumberFormat="1" applyFont="1" applyBorder="1" applyAlignment="1">
      <alignment horizontal="left" wrapText="1"/>
    </xf>
    <xf numFmtId="0" fontId="96" fillId="0" borderId="0" xfId="0" applyFont="1" applyBorder="1" applyAlignment="1">
      <alignment horizontal="left" wrapText="1"/>
    </xf>
    <xf numFmtId="0" fontId="82" fillId="3" borderId="81" xfId="0" applyFont="1" applyFill="1" applyBorder="1" applyAlignment="1">
      <alignment wrapText="1"/>
    </xf>
    <xf numFmtId="0" fontId="82" fillId="3" borderId="114" xfId="0" applyFont="1" applyFill="1" applyBorder="1" applyAlignment="1">
      <alignment wrapText="1"/>
    </xf>
    <xf numFmtId="0" fontId="58" fillId="0" borderId="70" xfId="0" applyFont="1" applyBorder="1" applyAlignment="1">
      <alignment wrapText="1"/>
    </xf>
    <xf numFmtId="0" fontId="58" fillId="0" borderId="115" xfId="0" applyFont="1" applyBorder="1" applyAlignment="1">
      <alignment wrapText="1"/>
    </xf>
    <xf numFmtId="0" fontId="58" fillId="0" borderId="83" xfId="0" applyFont="1" applyBorder="1" applyAlignment="1">
      <alignment wrapText="1"/>
    </xf>
    <xf numFmtId="0" fontId="58" fillId="0" borderId="116" xfId="0" applyFont="1" applyBorder="1" applyAlignment="1">
      <alignment wrapText="1"/>
    </xf>
    <xf numFmtId="0" fontId="87" fillId="0" borderId="66" xfId="0" applyFont="1" applyFill="1" applyBorder="1" applyAlignment="1">
      <alignment horizontal="left" wrapText="1" indent="1"/>
    </xf>
    <xf numFmtId="0" fontId="87" fillId="0" borderId="67" xfId="0" applyFont="1" applyFill="1" applyBorder="1" applyAlignment="1">
      <alignment horizontal="left" wrapText="1" indent="1"/>
    </xf>
    <xf numFmtId="14" fontId="94" fillId="0" borderId="0" xfId="0" applyNumberFormat="1" applyFont="1" applyBorder="1" applyAlignment="1">
      <alignment horizontal="left" wrapText="1"/>
    </xf>
    <xf numFmtId="0" fontId="94" fillId="0" borderId="0" xfId="0" applyFont="1" applyBorder="1" applyAlignment="1">
      <alignment horizontal="left" wrapText="1"/>
    </xf>
    <xf numFmtId="0" fontId="82" fillId="3" borderId="40" xfId="0" applyFont="1" applyFill="1" applyBorder="1" applyAlignment="1">
      <alignment horizontal="center" wrapText="1"/>
    </xf>
    <xf numFmtId="0" fontId="0" fillId="3" borderId="106" xfId="0" applyFill="1" applyBorder="1" applyAlignment="1">
      <alignment horizontal="center" wrapText="1"/>
    </xf>
    <xf numFmtId="0" fontId="82" fillId="3" borderId="59" xfId="0" applyFont="1" applyFill="1" applyBorder="1" applyAlignment="1">
      <alignment horizontal="center" wrapText="1"/>
    </xf>
    <xf numFmtId="0" fontId="82" fillId="3" borderId="105" xfId="0" applyFont="1" applyFill="1" applyBorder="1" applyAlignment="1">
      <alignment horizontal="center" wrapText="1"/>
    </xf>
    <xf numFmtId="0" fontId="82" fillId="3" borderId="98" xfId="0" applyFont="1" applyFill="1" applyBorder="1" applyAlignment="1">
      <alignment horizontal="center" wrapText="1"/>
    </xf>
    <xf numFmtId="0" fontId="89" fillId="7" borderId="70" xfId="0" applyFont="1" applyFill="1" applyBorder="1"/>
    <xf numFmtId="0" fontId="89" fillId="7" borderId="73" xfId="0" applyFont="1" applyFill="1" applyBorder="1"/>
    <xf numFmtId="0" fontId="89" fillId="7" borderId="94" xfId="0" applyFont="1" applyFill="1" applyBorder="1"/>
    <xf numFmtId="0" fontId="89" fillId="7" borderId="95" xfId="0" applyFont="1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4" fontId="94" fillId="0" borderId="71" xfId="0" applyNumberFormat="1" applyFont="1" applyBorder="1" applyAlignment="1">
      <alignment horizontal="left" wrapText="1"/>
    </xf>
    <xf numFmtId="0" fontId="94" fillId="0" borderId="71" xfId="0" applyFont="1" applyBorder="1" applyAlignment="1">
      <alignment horizontal="left" wrapText="1"/>
    </xf>
    <xf numFmtId="4" fontId="37" fillId="0" borderId="93" xfId="0" applyNumberFormat="1" applyFont="1" applyFill="1" applyBorder="1" applyAlignment="1">
      <alignment vertical="center"/>
    </xf>
    <xf numFmtId="4" fontId="37" fillId="0" borderId="72" xfId="0" applyNumberFormat="1" applyFont="1" applyFill="1" applyBorder="1" applyAlignment="1">
      <alignment vertical="center"/>
    </xf>
    <xf numFmtId="0" fontId="116" fillId="0" borderId="73" xfId="0" applyFont="1" applyBorder="1" applyAlignment="1"/>
    <xf numFmtId="0" fontId="91" fillId="0" borderId="70" xfId="0" applyFont="1" applyFill="1" applyBorder="1"/>
    <xf numFmtId="0" fontId="91" fillId="0" borderId="73" xfId="0" applyFont="1" applyFill="1" applyBorder="1"/>
    <xf numFmtId="0" fontId="89" fillId="0" borderId="70" xfId="0" applyFont="1" applyFill="1" applyBorder="1"/>
    <xf numFmtId="0" fontId="89" fillId="0" borderId="73" xfId="0" applyFont="1" applyFill="1" applyBorder="1"/>
    <xf numFmtId="0" fontId="90" fillId="6" borderId="70" xfId="0" applyFont="1" applyFill="1" applyBorder="1" applyAlignment="1"/>
    <xf numFmtId="0" fontId="90" fillId="6" borderId="72" xfId="0" applyFont="1" applyFill="1" applyBorder="1" applyAlignment="1"/>
    <xf numFmtId="0" fontId="0" fillId="0" borderId="73" xfId="0" applyBorder="1" applyAlignment="1"/>
    <xf numFmtId="0" fontId="91" fillId="0" borderId="70" xfId="0" applyFont="1" applyBorder="1"/>
    <xf numFmtId="0" fontId="91" fillId="0" borderId="73" xfId="0" applyFont="1" applyBorder="1"/>
    <xf numFmtId="0" fontId="31" fillId="0" borderId="70" xfId="0" applyFont="1" applyBorder="1"/>
    <xf numFmtId="0" fontId="31" fillId="0" borderId="73" xfId="0" applyFont="1" applyBorder="1"/>
    <xf numFmtId="0" fontId="26" fillId="6" borderId="70" xfId="0" applyFont="1" applyFill="1" applyBorder="1"/>
    <xf numFmtId="0" fontId="26" fillId="6" borderId="73" xfId="0" applyFont="1" applyFill="1" applyBorder="1"/>
    <xf numFmtId="0" fontId="31" fillId="0" borderId="88" xfId="0" applyFont="1" applyBorder="1"/>
    <xf numFmtId="0" fontId="31" fillId="0" borderId="89" xfId="0" applyFont="1" applyBorder="1"/>
    <xf numFmtId="0" fontId="26" fillId="6" borderId="91" xfId="0" applyFont="1" applyFill="1" applyBorder="1"/>
    <xf numFmtId="0" fontId="26" fillId="6" borderId="92" xfId="0" applyFont="1" applyFill="1" applyBorder="1"/>
    <xf numFmtId="0" fontId="89" fillId="6" borderId="70" xfId="0" applyFont="1" applyFill="1" applyBorder="1"/>
    <xf numFmtId="0" fontId="89" fillId="6" borderId="73" xfId="0" applyFont="1" applyFill="1" applyBorder="1"/>
    <xf numFmtId="0" fontId="84" fillId="0" borderId="70" xfId="0" applyFont="1" applyFill="1" applyBorder="1"/>
    <xf numFmtId="0" fontId="84" fillId="0" borderId="72" xfId="0" applyFont="1" applyFill="1" applyBorder="1"/>
    <xf numFmtId="0" fontId="84" fillId="0" borderId="73" xfId="0" applyFont="1" applyFill="1" applyBorder="1"/>
    <xf numFmtId="0" fontId="84" fillId="0" borderId="71" xfId="0" applyFont="1" applyFill="1" applyBorder="1"/>
    <xf numFmtId="0" fontId="89" fillId="3" borderId="81" xfId="0" applyFont="1" applyFill="1" applyBorder="1" applyAlignment="1">
      <alignment horizontal="center" wrapText="1"/>
    </xf>
    <xf numFmtId="0" fontId="89" fillId="3" borderId="82" xfId="0" applyFont="1" applyFill="1" applyBorder="1" applyAlignment="1">
      <alignment horizontal="center" wrapText="1"/>
    </xf>
    <xf numFmtId="0" fontId="89" fillId="3" borderId="40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86" xfId="0" applyFill="1" applyBorder="1" applyAlignment="1">
      <alignment horizontal="center" vertical="center" wrapText="1"/>
    </xf>
    <xf numFmtId="0" fontId="89" fillId="3" borderId="83" xfId="0" applyFont="1" applyFill="1" applyBorder="1" applyAlignment="1">
      <alignment horizontal="center" wrapText="1"/>
    </xf>
    <xf numFmtId="0" fontId="89" fillId="3" borderId="84" xfId="0" applyFont="1" applyFill="1" applyBorder="1" applyAlignment="1">
      <alignment horizontal="center" wrapText="1"/>
    </xf>
    <xf numFmtId="0" fontId="89" fillId="3" borderId="66" xfId="0" applyFont="1" applyFill="1" applyBorder="1" applyAlignment="1">
      <alignment horizontal="center" wrapText="1"/>
    </xf>
    <xf numFmtId="0" fontId="89" fillId="3" borderId="85" xfId="0" applyFont="1" applyFill="1" applyBorder="1" applyAlignment="1">
      <alignment horizontal="center" wrapText="1"/>
    </xf>
    <xf numFmtId="0" fontId="82" fillId="3" borderId="64" xfId="0" applyFont="1" applyFill="1" applyBorder="1" applyAlignment="1">
      <alignment horizontal="center" wrapText="1"/>
    </xf>
    <xf numFmtId="0" fontId="82" fillId="3" borderId="68" xfId="0" applyFont="1" applyFill="1" applyBorder="1" applyAlignment="1">
      <alignment horizontal="center" wrapText="1"/>
    </xf>
    <xf numFmtId="0" fontId="82" fillId="3" borderId="65" xfId="0" applyFont="1" applyFill="1" applyBorder="1" applyAlignment="1">
      <alignment horizontal="center" wrapText="1"/>
    </xf>
    <xf numFmtId="0" fontId="82" fillId="3" borderId="69" xfId="0" applyFont="1" applyFill="1" applyBorder="1" applyAlignment="1">
      <alignment horizontal="center" wrapText="1"/>
    </xf>
    <xf numFmtId="0" fontId="86" fillId="0" borderId="70" xfId="0" applyFont="1" applyFill="1" applyBorder="1"/>
    <xf numFmtId="0" fontId="86" fillId="0" borderId="72" xfId="0" applyFont="1" applyFill="1" applyBorder="1"/>
    <xf numFmtId="0" fontId="86" fillId="0" borderId="73" xfId="0" applyFont="1" applyFill="1" applyBorder="1"/>
    <xf numFmtId="4" fontId="77" fillId="0" borderId="0" xfId="5" applyNumberFormat="1" applyFont="1" applyAlignment="1">
      <alignment horizontal="left" vertical="top" wrapText="1"/>
    </xf>
    <xf numFmtId="0" fontId="80" fillId="0" borderId="0" xfId="0" applyFont="1" applyBorder="1" applyAlignment="1">
      <alignment wrapText="1"/>
    </xf>
    <xf numFmtId="0" fontId="80" fillId="0" borderId="46" xfId="0" applyFont="1" applyBorder="1" applyAlignment="1">
      <alignment wrapText="1"/>
    </xf>
    <xf numFmtId="0" fontId="82" fillId="5" borderId="47" xfId="0" applyFont="1" applyFill="1" applyBorder="1" applyAlignment="1">
      <alignment horizontal="center" wrapText="1"/>
    </xf>
    <xf numFmtId="0" fontId="82" fillId="5" borderId="34" xfId="0" applyFont="1" applyFill="1" applyBorder="1" applyAlignment="1">
      <alignment horizontal="center" wrapText="1"/>
    </xf>
    <xf numFmtId="0" fontId="82" fillId="5" borderId="31" xfId="0" applyFont="1" applyFill="1" applyBorder="1" applyAlignment="1">
      <alignment horizontal="center" wrapText="1"/>
    </xf>
    <xf numFmtId="0" fontId="82" fillId="3" borderId="58" xfId="0" applyFont="1" applyFill="1" applyBorder="1" applyAlignment="1">
      <alignment horizontal="center" wrapText="1"/>
    </xf>
    <xf numFmtId="0" fontId="82" fillId="3" borderId="66" xfId="0" applyFont="1" applyFill="1" applyBorder="1" applyAlignment="1">
      <alignment horizontal="center" wrapText="1"/>
    </xf>
    <xf numFmtId="0" fontId="82" fillId="3" borderId="62" xfId="0" applyFont="1" applyFill="1" applyBorder="1" applyAlignment="1">
      <alignment horizontal="center" wrapText="1"/>
    </xf>
    <xf numFmtId="0" fontId="82" fillId="3" borderId="26" xfId="0" applyFont="1" applyFill="1" applyBorder="1" applyAlignment="1">
      <alignment horizontal="center" wrapText="1"/>
    </xf>
    <xf numFmtId="0" fontId="83" fillId="3" borderId="62" xfId="6" applyFont="1" applyFill="1" applyBorder="1" applyAlignment="1">
      <alignment wrapText="1"/>
    </xf>
    <xf numFmtId="0" fontId="83" fillId="3" borderId="26" xfId="6" applyFont="1" applyFill="1" applyBorder="1" applyAlignment="1">
      <alignment wrapText="1"/>
    </xf>
    <xf numFmtId="0" fontId="82" fillId="3" borderId="63" xfId="0" applyFont="1" applyFill="1" applyBorder="1" applyAlignment="1">
      <alignment horizontal="center" wrapText="1"/>
    </xf>
    <xf numFmtId="0" fontId="82" fillId="3" borderId="67" xfId="0" applyFont="1" applyFill="1" applyBorder="1" applyAlignment="1">
      <alignment horizontal="center" wrapText="1"/>
    </xf>
  </cellXfs>
  <cellStyles count="8">
    <cellStyle name="Dziesiętny" xfId="1" builtinId="3"/>
    <cellStyle name="Normal 3" xfId="5"/>
    <cellStyle name="Normalny" xfId="0" builtinId="0"/>
    <cellStyle name="Normalny 2" xfId="6"/>
    <cellStyle name="Normalny 3" xfId="7"/>
    <cellStyle name="Normalny_dzielnice termin spr." xfId="4"/>
    <cellStyle name="Normalny_Zakłady budżetowe - jednostki" xfId="3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workbookViewId="0">
      <selection sqref="A1:A4"/>
    </sheetView>
  </sheetViews>
  <sheetFormatPr defaultRowHeight="15"/>
  <cols>
    <col min="1" max="1" width="33.28515625" style="2" customWidth="1"/>
    <col min="2" max="2" width="21.42578125" style="2" customWidth="1"/>
    <col min="3" max="3" width="22" style="2" customWidth="1"/>
    <col min="4" max="4" width="36.140625" style="2" customWidth="1"/>
    <col min="5" max="5" width="22.28515625" style="2" customWidth="1"/>
    <col min="6" max="6" width="23.28515625" style="2" customWidth="1"/>
    <col min="7" max="7" width="13.140625" style="1" customWidth="1"/>
    <col min="8" max="8" width="14.140625" style="1" customWidth="1"/>
    <col min="9" max="9" width="16" style="2" bestFit="1" customWidth="1"/>
    <col min="10" max="10" width="19.28515625" style="2" bestFit="1" customWidth="1"/>
    <col min="11" max="11" width="18.28515625" style="2" bestFit="1" customWidth="1"/>
    <col min="12" max="256" width="9.140625" style="2"/>
    <col min="257" max="257" width="33.28515625" style="2" customWidth="1"/>
    <col min="258" max="258" width="21.42578125" style="2" customWidth="1"/>
    <col min="259" max="259" width="22" style="2" customWidth="1"/>
    <col min="260" max="260" width="36.140625" style="2" customWidth="1"/>
    <col min="261" max="261" width="22.28515625" style="2" customWidth="1"/>
    <col min="262" max="262" width="23.28515625" style="2" customWidth="1"/>
    <col min="263" max="263" width="13.140625" style="2" customWidth="1"/>
    <col min="264" max="264" width="14.140625" style="2" customWidth="1"/>
    <col min="265" max="265" width="16" style="2" bestFit="1" customWidth="1"/>
    <col min="266" max="266" width="19.28515625" style="2" bestFit="1" customWidth="1"/>
    <col min="267" max="267" width="18.28515625" style="2" bestFit="1" customWidth="1"/>
    <col min="268" max="512" width="9.140625" style="2"/>
    <col min="513" max="513" width="33.28515625" style="2" customWidth="1"/>
    <col min="514" max="514" width="21.42578125" style="2" customWidth="1"/>
    <col min="515" max="515" width="22" style="2" customWidth="1"/>
    <col min="516" max="516" width="36.140625" style="2" customWidth="1"/>
    <col min="517" max="517" width="22.28515625" style="2" customWidth="1"/>
    <col min="518" max="518" width="23.28515625" style="2" customWidth="1"/>
    <col min="519" max="519" width="13.140625" style="2" customWidth="1"/>
    <col min="520" max="520" width="14.140625" style="2" customWidth="1"/>
    <col min="521" max="521" width="16" style="2" bestFit="1" customWidth="1"/>
    <col min="522" max="522" width="19.28515625" style="2" bestFit="1" customWidth="1"/>
    <col min="523" max="523" width="18.28515625" style="2" bestFit="1" customWidth="1"/>
    <col min="524" max="768" width="9.140625" style="2"/>
    <col min="769" max="769" width="33.28515625" style="2" customWidth="1"/>
    <col min="770" max="770" width="21.42578125" style="2" customWidth="1"/>
    <col min="771" max="771" width="22" style="2" customWidth="1"/>
    <col min="772" max="772" width="36.140625" style="2" customWidth="1"/>
    <col min="773" max="773" width="22.28515625" style="2" customWidth="1"/>
    <col min="774" max="774" width="23.28515625" style="2" customWidth="1"/>
    <col min="775" max="775" width="13.140625" style="2" customWidth="1"/>
    <col min="776" max="776" width="14.140625" style="2" customWidth="1"/>
    <col min="777" max="777" width="16" style="2" bestFit="1" customWidth="1"/>
    <col min="778" max="778" width="19.28515625" style="2" bestFit="1" customWidth="1"/>
    <col min="779" max="779" width="18.28515625" style="2" bestFit="1" customWidth="1"/>
    <col min="780" max="1024" width="9.140625" style="2"/>
    <col min="1025" max="1025" width="33.28515625" style="2" customWidth="1"/>
    <col min="1026" max="1026" width="21.42578125" style="2" customWidth="1"/>
    <col min="1027" max="1027" width="22" style="2" customWidth="1"/>
    <col min="1028" max="1028" width="36.140625" style="2" customWidth="1"/>
    <col min="1029" max="1029" width="22.28515625" style="2" customWidth="1"/>
    <col min="1030" max="1030" width="23.28515625" style="2" customWidth="1"/>
    <col min="1031" max="1031" width="13.140625" style="2" customWidth="1"/>
    <col min="1032" max="1032" width="14.140625" style="2" customWidth="1"/>
    <col min="1033" max="1033" width="16" style="2" bestFit="1" customWidth="1"/>
    <col min="1034" max="1034" width="19.28515625" style="2" bestFit="1" customWidth="1"/>
    <col min="1035" max="1035" width="18.28515625" style="2" bestFit="1" customWidth="1"/>
    <col min="1036" max="1280" width="9.140625" style="2"/>
    <col min="1281" max="1281" width="33.28515625" style="2" customWidth="1"/>
    <col min="1282" max="1282" width="21.42578125" style="2" customWidth="1"/>
    <col min="1283" max="1283" width="22" style="2" customWidth="1"/>
    <col min="1284" max="1284" width="36.140625" style="2" customWidth="1"/>
    <col min="1285" max="1285" width="22.28515625" style="2" customWidth="1"/>
    <col min="1286" max="1286" width="23.28515625" style="2" customWidth="1"/>
    <col min="1287" max="1287" width="13.140625" style="2" customWidth="1"/>
    <col min="1288" max="1288" width="14.140625" style="2" customWidth="1"/>
    <col min="1289" max="1289" width="16" style="2" bestFit="1" customWidth="1"/>
    <col min="1290" max="1290" width="19.28515625" style="2" bestFit="1" customWidth="1"/>
    <col min="1291" max="1291" width="18.28515625" style="2" bestFit="1" customWidth="1"/>
    <col min="1292" max="1536" width="9.140625" style="2"/>
    <col min="1537" max="1537" width="33.28515625" style="2" customWidth="1"/>
    <col min="1538" max="1538" width="21.42578125" style="2" customWidth="1"/>
    <col min="1539" max="1539" width="22" style="2" customWidth="1"/>
    <col min="1540" max="1540" width="36.140625" style="2" customWidth="1"/>
    <col min="1541" max="1541" width="22.28515625" style="2" customWidth="1"/>
    <col min="1542" max="1542" width="23.28515625" style="2" customWidth="1"/>
    <col min="1543" max="1543" width="13.140625" style="2" customWidth="1"/>
    <col min="1544" max="1544" width="14.140625" style="2" customWidth="1"/>
    <col min="1545" max="1545" width="16" style="2" bestFit="1" customWidth="1"/>
    <col min="1546" max="1546" width="19.28515625" style="2" bestFit="1" customWidth="1"/>
    <col min="1547" max="1547" width="18.28515625" style="2" bestFit="1" customWidth="1"/>
    <col min="1548" max="1792" width="9.140625" style="2"/>
    <col min="1793" max="1793" width="33.28515625" style="2" customWidth="1"/>
    <col min="1794" max="1794" width="21.42578125" style="2" customWidth="1"/>
    <col min="1795" max="1795" width="22" style="2" customWidth="1"/>
    <col min="1796" max="1796" width="36.140625" style="2" customWidth="1"/>
    <col min="1797" max="1797" width="22.28515625" style="2" customWidth="1"/>
    <col min="1798" max="1798" width="23.28515625" style="2" customWidth="1"/>
    <col min="1799" max="1799" width="13.140625" style="2" customWidth="1"/>
    <col min="1800" max="1800" width="14.140625" style="2" customWidth="1"/>
    <col min="1801" max="1801" width="16" style="2" bestFit="1" customWidth="1"/>
    <col min="1802" max="1802" width="19.28515625" style="2" bestFit="1" customWidth="1"/>
    <col min="1803" max="1803" width="18.28515625" style="2" bestFit="1" customWidth="1"/>
    <col min="1804" max="2048" width="9.140625" style="2"/>
    <col min="2049" max="2049" width="33.28515625" style="2" customWidth="1"/>
    <col min="2050" max="2050" width="21.42578125" style="2" customWidth="1"/>
    <col min="2051" max="2051" width="22" style="2" customWidth="1"/>
    <col min="2052" max="2052" width="36.140625" style="2" customWidth="1"/>
    <col min="2053" max="2053" width="22.28515625" style="2" customWidth="1"/>
    <col min="2054" max="2054" width="23.28515625" style="2" customWidth="1"/>
    <col min="2055" max="2055" width="13.140625" style="2" customWidth="1"/>
    <col min="2056" max="2056" width="14.140625" style="2" customWidth="1"/>
    <col min="2057" max="2057" width="16" style="2" bestFit="1" customWidth="1"/>
    <col min="2058" max="2058" width="19.28515625" style="2" bestFit="1" customWidth="1"/>
    <col min="2059" max="2059" width="18.28515625" style="2" bestFit="1" customWidth="1"/>
    <col min="2060" max="2304" width="9.140625" style="2"/>
    <col min="2305" max="2305" width="33.28515625" style="2" customWidth="1"/>
    <col min="2306" max="2306" width="21.42578125" style="2" customWidth="1"/>
    <col min="2307" max="2307" width="22" style="2" customWidth="1"/>
    <col min="2308" max="2308" width="36.140625" style="2" customWidth="1"/>
    <col min="2309" max="2309" width="22.28515625" style="2" customWidth="1"/>
    <col min="2310" max="2310" width="23.28515625" style="2" customWidth="1"/>
    <col min="2311" max="2311" width="13.140625" style="2" customWidth="1"/>
    <col min="2312" max="2312" width="14.140625" style="2" customWidth="1"/>
    <col min="2313" max="2313" width="16" style="2" bestFit="1" customWidth="1"/>
    <col min="2314" max="2314" width="19.28515625" style="2" bestFit="1" customWidth="1"/>
    <col min="2315" max="2315" width="18.28515625" style="2" bestFit="1" customWidth="1"/>
    <col min="2316" max="2560" width="9.140625" style="2"/>
    <col min="2561" max="2561" width="33.28515625" style="2" customWidth="1"/>
    <col min="2562" max="2562" width="21.42578125" style="2" customWidth="1"/>
    <col min="2563" max="2563" width="22" style="2" customWidth="1"/>
    <col min="2564" max="2564" width="36.140625" style="2" customWidth="1"/>
    <col min="2565" max="2565" width="22.28515625" style="2" customWidth="1"/>
    <col min="2566" max="2566" width="23.28515625" style="2" customWidth="1"/>
    <col min="2567" max="2567" width="13.140625" style="2" customWidth="1"/>
    <col min="2568" max="2568" width="14.140625" style="2" customWidth="1"/>
    <col min="2569" max="2569" width="16" style="2" bestFit="1" customWidth="1"/>
    <col min="2570" max="2570" width="19.28515625" style="2" bestFit="1" customWidth="1"/>
    <col min="2571" max="2571" width="18.28515625" style="2" bestFit="1" customWidth="1"/>
    <col min="2572" max="2816" width="9.140625" style="2"/>
    <col min="2817" max="2817" width="33.28515625" style="2" customWidth="1"/>
    <col min="2818" max="2818" width="21.42578125" style="2" customWidth="1"/>
    <col min="2819" max="2819" width="22" style="2" customWidth="1"/>
    <col min="2820" max="2820" width="36.140625" style="2" customWidth="1"/>
    <col min="2821" max="2821" width="22.28515625" style="2" customWidth="1"/>
    <col min="2822" max="2822" width="23.28515625" style="2" customWidth="1"/>
    <col min="2823" max="2823" width="13.140625" style="2" customWidth="1"/>
    <col min="2824" max="2824" width="14.140625" style="2" customWidth="1"/>
    <col min="2825" max="2825" width="16" style="2" bestFit="1" customWidth="1"/>
    <col min="2826" max="2826" width="19.28515625" style="2" bestFit="1" customWidth="1"/>
    <col min="2827" max="2827" width="18.28515625" style="2" bestFit="1" customWidth="1"/>
    <col min="2828" max="3072" width="9.140625" style="2"/>
    <col min="3073" max="3073" width="33.28515625" style="2" customWidth="1"/>
    <col min="3074" max="3074" width="21.42578125" style="2" customWidth="1"/>
    <col min="3075" max="3075" width="22" style="2" customWidth="1"/>
    <col min="3076" max="3076" width="36.140625" style="2" customWidth="1"/>
    <col min="3077" max="3077" width="22.28515625" style="2" customWidth="1"/>
    <col min="3078" max="3078" width="23.28515625" style="2" customWidth="1"/>
    <col min="3079" max="3079" width="13.140625" style="2" customWidth="1"/>
    <col min="3080" max="3080" width="14.140625" style="2" customWidth="1"/>
    <col min="3081" max="3081" width="16" style="2" bestFit="1" customWidth="1"/>
    <col min="3082" max="3082" width="19.28515625" style="2" bestFit="1" customWidth="1"/>
    <col min="3083" max="3083" width="18.28515625" style="2" bestFit="1" customWidth="1"/>
    <col min="3084" max="3328" width="9.140625" style="2"/>
    <col min="3329" max="3329" width="33.28515625" style="2" customWidth="1"/>
    <col min="3330" max="3330" width="21.42578125" style="2" customWidth="1"/>
    <col min="3331" max="3331" width="22" style="2" customWidth="1"/>
    <col min="3332" max="3332" width="36.140625" style="2" customWidth="1"/>
    <col min="3333" max="3333" width="22.28515625" style="2" customWidth="1"/>
    <col min="3334" max="3334" width="23.28515625" style="2" customWidth="1"/>
    <col min="3335" max="3335" width="13.140625" style="2" customWidth="1"/>
    <col min="3336" max="3336" width="14.140625" style="2" customWidth="1"/>
    <col min="3337" max="3337" width="16" style="2" bestFit="1" customWidth="1"/>
    <col min="3338" max="3338" width="19.28515625" style="2" bestFit="1" customWidth="1"/>
    <col min="3339" max="3339" width="18.28515625" style="2" bestFit="1" customWidth="1"/>
    <col min="3340" max="3584" width="9.140625" style="2"/>
    <col min="3585" max="3585" width="33.28515625" style="2" customWidth="1"/>
    <col min="3586" max="3586" width="21.42578125" style="2" customWidth="1"/>
    <col min="3587" max="3587" width="22" style="2" customWidth="1"/>
    <col min="3588" max="3588" width="36.140625" style="2" customWidth="1"/>
    <col min="3589" max="3589" width="22.28515625" style="2" customWidth="1"/>
    <col min="3590" max="3590" width="23.28515625" style="2" customWidth="1"/>
    <col min="3591" max="3591" width="13.140625" style="2" customWidth="1"/>
    <col min="3592" max="3592" width="14.140625" style="2" customWidth="1"/>
    <col min="3593" max="3593" width="16" style="2" bestFit="1" customWidth="1"/>
    <col min="3594" max="3594" width="19.28515625" style="2" bestFit="1" customWidth="1"/>
    <col min="3595" max="3595" width="18.28515625" style="2" bestFit="1" customWidth="1"/>
    <col min="3596" max="3840" width="9.140625" style="2"/>
    <col min="3841" max="3841" width="33.28515625" style="2" customWidth="1"/>
    <col min="3842" max="3842" width="21.42578125" style="2" customWidth="1"/>
    <col min="3843" max="3843" width="22" style="2" customWidth="1"/>
    <col min="3844" max="3844" width="36.140625" style="2" customWidth="1"/>
    <col min="3845" max="3845" width="22.28515625" style="2" customWidth="1"/>
    <col min="3846" max="3846" width="23.28515625" style="2" customWidth="1"/>
    <col min="3847" max="3847" width="13.140625" style="2" customWidth="1"/>
    <col min="3848" max="3848" width="14.140625" style="2" customWidth="1"/>
    <col min="3849" max="3849" width="16" style="2" bestFit="1" customWidth="1"/>
    <col min="3850" max="3850" width="19.28515625" style="2" bestFit="1" customWidth="1"/>
    <col min="3851" max="3851" width="18.28515625" style="2" bestFit="1" customWidth="1"/>
    <col min="3852" max="4096" width="9.140625" style="2"/>
    <col min="4097" max="4097" width="33.28515625" style="2" customWidth="1"/>
    <col min="4098" max="4098" width="21.42578125" style="2" customWidth="1"/>
    <col min="4099" max="4099" width="22" style="2" customWidth="1"/>
    <col min="4100" max="4100" width="36.140625" style="2" customWidth="1"/>
    <col min="4101" max="4101" width="22.28515625" style="2" customWidth="1"/>
    <col min="4102" max="4102" width="23.28515625" style="2" customWidth="1"/>
    <col min="4103" max="4103" width="13.140625" style="2" customWidth="1"/>
    <col min="4104" max="4104" width="14.140625" style="2" customWidth="1"/>
    <col min="4105" max="4105" width="16" style="2" bestFit="1" customWidth="1"/>
    <col min="4106" max="4106" width="19.28515625" style="2" bestFit="1" customWidth="1"/>
    <col min="4107" max="4107" width="18.28515625" style="2" bestFit="1" customWidth="1"/>
    <col min="4108" max="4352" width="9.140625" style="2"/>
    <col min="4353" max="4353" width="33.28515625" style="2" customWidth="1"/>
    <col min="4354" max="4354" width="21.42578125" style="2" customWidth="1"/>
    <col min="4355" max="4355" width="22" style="2" customWidth="1"/>
    <col min="4356" max="4356" width="36.140625" style="2" customWidth="1"/>
    <col min="4357" max="4357" width="22.28515625" style="2" customWidth="1"/>
    <col min="4358" max="4358" width="23.28515625" style="2" customWidth="1"/>
    <col min="4359" max="4359" width="13.140625" style="2" customWidth="1"/>
    <col min="4360" max="4360" width="14.140625" style="2" customWidth="1"/>
    <col min="4361" max="4361" width="16" style="2" bestFit="1" customWidth="1"/>
    <col min="4362" max="4362" width="19.28515625" style="2" bestFit="1" customWidth="1"/>
    <col min="4363" max="4363" width="18.28515625" style="2" bestFit="1" customWidth="1"/>
    <col min="4364" max="4608" width="9.140625" style="2"/>
    <col min="4609" max="4609" width="33.28515625" style="2" customWidth="1"/>
    <col min="4610" max="4610" width="21.42578125" style="2" customWidth="1"/>
    <col min="4611" max="4611" width="22" style="2" customWidth="1"/>
    <col min="4612" max="4612" width="36.140625" style="2" customWidth="1"/>
    <col min="4613" max="4613" width="22.28515625" style="2" customWidth="1"/>
    <col min="4614" max="4614" width="23.28515625" style="2" customWidth="1"/>
    <col min="4615" max="4615" width="13.140625" style="2" customWidth="1"/>
    <col min="4616" max="4616" width="14.140625" style="2" customWidth="1"/>
    <col min="4617" max="4617" width="16" style="2" bestFit="1" customWidth="1"/>
    <col min="4618" max="4618" width="19.28515625" style="2" bestFit="1" customWidth="1"/>
    <col min="4619" max="4619" width="18.28515625" style="2" bestFit="1" customWidth="1"/>
    <col min="4620" max="4864" width="9.140625" style="2"/>
    <col min="4865" max="4865" width="33.28515625" style="2" customWidth="1"/>
    <col min="4866" max="4866" width="21.42578125" style="2" customWidth="1"/>
    <col min="4867" max="4867" width="22" style="2" customWidth="1"/>
    <col min="4868" max="4868" width="36.140625" style="2" customWidth="1"/>
    <col min="4869" max="4869" width="22.28515625" style="2" customWidth="1"/>
    <col min="4870" max="4870" width="23.28515625" style="2" customWidth="1"/>
    <col min="4871" max="4871" width="13.140625" style="2" customWidth="1"/>
    <col min="4872" max="4872" width="14.140625" style="2" customWidth="1"/>
    <col min="4873" max="4873" width="16" style="2" bestFit="1" customWidth="1"/>
    <col min="4874" max="4874" width="19.28515625" style="2" bestFit="1" customWidth="1"/>
    <col min="4875" max="4875" width="18.28515625" style="2" bestFit="1" customWidth="1"/>
    <col min="4876" max="5120" width="9.140625" style="2"/>
    <col min="5121" max="5121" width="33.28515625" style="2" customWidth="1"/>
    <col min="5122" max="5122" width="21.42578125" style="2" customWidth="1"/>
    <col min="5123" max="5123" width="22" style="2" customWidth="1"/>
    <col min="5124" max="5124" width="36.140625" style="2" customWidth="1"/>
    <col min="5125" max="5125" width="22.28515625" style="2" customWidth="1"/>
    <col min="5126" max="5126" width="23.28515625" style="2" customWidth="1"/>
    <col min="5127" max="5127" width="13.140625" style="2" customWidth="1"/>
    <col min="5128" max="5128" width="14.140625" style="2" customWidth="1"/>
    <col min="5129" max="5129" width="16" style="2" bestFit="1" customWidth="1"/>
    <col min="5130" max="5130" width="19.28515625" style="2" bestFit="1" customWidth="1"/>
    <col min="5131" max="5131" width="18.28515625" style="2" bestFit="1" customWidth="1"/>
    <col min="5132" max="5376" width="9.140625" style="2"/>
    <col min="5377" max="5377" width="33.28515625" style="2" customWidth="1"/>
    <col min="5378" max="5378" width="21.42578125" style="2" customWidth="1"/>
    <col min="5379" max="5379" width="22" style="2" customWidth="1"/>
    <col min="5380" max="5380" width="36.140625" style="2" customWidth="1"/>
    <col min="5381" max="5381" width="22.28515625" style="2" customWidth="1"/>
    <col min="5382" max="5382" width="23.28515625" style="2" customWidth="1"/>
    <col min="5383" max="5383" width="13.140625" style="2" customWidth="1"/>
    <col min="5384" max="5384" width="14.140625" style="2" customWidth="1"/>
    <col min="5385" max="5385" width="16" style="2" bestFit="1" customWidth="1"/>
    <col min="5386" max="5386" width="19.28515625" style="2" bestFit="1" customWidth="1"/>
    <col min="5387" max="5387" width="18.28515625" style="2" bestFit="1" customWidth="1"/>
    <col min="5388" max="5632" width="9.140625" style="2"/>
    <col min="5633" max="5633" width="33.28515625" style="2" customWidth="1"/>
    <col min="5634" max="5634" width="21.42578125" style="2" customWidth="1"/>
    <col min="5635" max="5635" width="22" style="2" customWidth="1"/>
    <col min="5636" max="5636" width="36.140625" style="2" customWidth="1"/>
    <col min="5637" max="5637" width="22.28515625" style="2" customWidth="1"/>
    <col min="5638" max="5638" width="23.28515625" style="2" customWidth="1"/>
    <col min="5639" max="5639" width="13.140625" style="2" customWidth="1"/>
    <col min="5640" max="5640" width="14.140625" style="2" customWidth="1"/>
    <col min="5641" max="5641" width="16" style="2" bestFit="1" customWidth="1"/>
    <col min="5642" max="5642" width="19.28515625" style="2" bestFit="1" customWidth="1"/>
    <col min="5643" max="5643" width="18.28515625" style="2" bestFit="1" customWidth="1"/>
    <col min="5644" max="5888" width="9.140625" style="2"/>
    <col min="5889" max="5889" width="33.28515625" style="2" customWidth="1"/>
    <col min="5890" max="5890" width="21.42578125" style="2" customWidth="1"/>
    <col min="5891" max="5891" width="22" style="2" customWidth="1"/>
    <col min="5892" max="5892" width="36.140625" style="2" customWidth="1"/>
    <col min="5893" max="5893" width="22.28515625" style="2" customWidth="1"/>
    <col min="5894" max="5894" width="23.28515625" style="2" customWidth="1"/>
    <col min="5895" max="5895" width="13.140625" style="2" customWidth="1"/>
    <col min="5896" max="5896" width="14.140625" style="2" customWidth="1"/>
    <col min="5897" max="5897" width="16" style="2" bestFit="1" customWidth="1"/>
    <col min="5898" max="5898" width="19.28515625" style="2" bestFit="1" customWidth="1"/>
    <col min="5899" max="5899" width="18.28515625" style="2" bestFit="1" customWidth="1"/>
    <col min="5900" max="6144" width="9.140625" style="2"/>
    <col min="6145" max="6145" width="33.28515625" style="2" customWidth="1"/>
    <col min="6146" max="6146" width="21.42578125" style="2" customWidth="1"/>
    <col min="6147" max="6147" width="22" style="2" customWidth="1"/>
    <col min="6148" max="6148" width="36.140625" style="2" customWidth="1"/>
    <col min="6149" max="6149" width="22.28515625" style="2" customWidth="1"/>
    <col min="6150" max="6150" width="23.28515625" style="2" customWidth="1"/>
    <col min="6151" max="6151" width="13.140625" style="2" customWidth="1"/>
    <col min="6152" max="6152" width="14.140625" style="2" customWidth="1"/>
    <col min="6153" max="6153" width="16" style="2" bestFit="1" customWidth="1"/>
    <col min="6154" max="6154" width="19.28515625" style="2" bestFit="1" customWidth="1"/>
    <col min="6155" max="6155" width="18.28515625" style="2" bestFit="1" customWidth="1"/>
    <col min="6156" max="6400" width="9.140625" style="2"/>
    <col min="6401" max="6401" width="33.28515625" style="2" customWidth="1"/>
    <col min="6402" max="6402" width="21.42578125" style="2" customWidth="1"/>
    <col min="6403" max="6403" width="22" style="2" customWidth="1"/>
    <col min="6404" max="6404" width="36.140625" style="2" customWidth="1"/>
    <col min="6405" max="6405" width="22.28515625" style="2" customWidth="1"/>
    <col min="6406" max="6406" width="23.28515625" style="2" customWidth="1"/>
    <col min="6407" max="6407" width="13.140625" style="2" customWidth="1"/>
    <col min="6408" max="6408" width="14.140625" style="2" customWidth="1"/>
    <col min="6409" max="6409" width="16" style="2" bestFit="1" customWidth="1"/>
    <col min="6410" max="6410" width="19.28515625" style="2" bestFit="1" customWidth="1"/>
    <col min="6411" max="6411" width="18.28515625" style="2" bestFit="1" customWidth="1"/>
    <col min="6412" max="6656" width="9.140625" style="2"/>
    <col min="6657" max="6657" width="33.28515625" style="2" customWidth="1"/>
    <col min="6658" max="6658" width="21.42578125" style="2" customWidth="1"/>
    <col min="6659" max="6659" width="22" style="2" customWidth="1"/>
    <col min="6660" max="6660" width="36.140625" style="2" customWidth="1"/>
    <col min="6661" max="6661" width="22.28515625" style="2" customWidth="1"/>
    <col min="6662" max="6662" width="23.28515625" style="2" customWidth="1"/>
    <col min="6663" max="6663" width="13.140625" style="2" customWidth="1"/>
    <col min="6664" max="6664" width="14.140625" style="2" customWidth="1"/>
    <col min="6665" max="6665" width="16" style="2" bestFit="1" customWidth="1"/>
    <col min="6666" max="6666" width="19.28515625" style="2" bestFit="1" customWidth="1"/>
    <col min="6667" max="6667" width="18.28515625" style="2" bestFit="1" customWidth="1"/>
    <col min="6668" max="6912" width="9.140625" style="2"/>
    <col min="6913" max="6913" width="33.28515625" style="2" customWidth="1"/>
    <col min="6914" max="6914" width="21.42578125" style="2" customWidth="1"/>
    <col min="6915" max="6915" width="22" style="2" customWidth="1"/>
    <col min="6916" max="6916" width="36.140625" style="2" customWidth="1"/>
    <col min="6917" max="6917" width="22.28515625" style="2" customWidth="1"/>
    <col min="6918" max="6918" width="23.28515625" style="2" customWidth="1"/>
    <col min="6919" max="6919" width="13.140625" style="2" customWidth="1"/>
    <col min="6920" max="6920" width="14.140625" style="2" customWidth="1"/>
    <col min="6921" max="6921" width="16" style="2" bestFit="1" customWidth="1"/>
    <col min="6922" max="6922" width="19.28515625" style="2" bestFit="1" customWidth="1"/>
    <col min="6923" max="6923" width="18.28515625" style="2" bestFit="1" customWidth="1"/>
    <col min="6924" max="7168" width="9.140625" style="2"/>
    <col min="7169" max="7169" width="33.28515625" style="2" customWidth="1"/>
    <col min="7170" max="7170" width="21.42578125" style="2" customWidth="1"/>
    <col min="7171" max="7171" width="22" style="2" customWidth="1"/>
    <col min="7172" max="7172" width="36.140625" style="2" customWidth="1"/>
    <col min="7173" max="7173" width="22.28515625" style="2" customWidth="1"/>
    <col min="7174" max="7174" width="23.28515625" style="2" customWidth="1"/>
    <col min="7175" max="7175" width="13.140625" style="2" customWidth="1"/>
    <col min="7176" max="7176" width="14.140625" style="2" customWidth="1"/>
    <col min="7177" max="7177" width="16" style="2" bestFit="1" customWidth="1"/>
    <col min="7178" max="7178" width="19.28515625" style="2" bestFit="1" customWidth="1"/>
    <col min="7179" max="7179" width="18.28515625" style="2" bestFit="1" customWidth="1"/>
    <col min="7180" max="7424" width="9.140625" style="2"/>
    <col min="7425" max="7425" width="33.28515625" style="2" customWidth="1"/>
    <col min="7426" max="7426" width="21.42578125" style="2" customWidth="1"/>
    <col min="7427" max="7427" width="22" style="2" customWidth="1"/>
    <col min="7428" max="7428" width="36.140625" style="2" customWidth="1"/>
    <col min="7429" max="7429" width="22.28515625" style="2" customWidth="1"/>
    <col min="7430" max="7430" width="23.28515625" style="2" customWidth="1"/>
    <col min="7431" max="7431" width="13.140625" style="2" customWidth="1"/>
    <col min="7432" max="7432" width="14.140625" style="2" customWidth="1"/>
    <col min="7433" max="7433" width="16" style="2" bestFit="1" customWidth="1"/>
    <col min="7434" max="7434" width="19.28515625" style="2" bestFit="1" customWidth="1"/>
    <col min="7435" max="7435" width="18.28515625" style="2" bestFit="1" customWidth="1"/>
    <col min="7436" max="7680" width="9.140625" style="2"/>
    <col min="7681" max="7681" width="33.28515625" style="2" customWidth="1"/>
    <col min="7682" max="7682" width="21.42578125" style="2" customWidth="1"/>
    <col min="7683" max="7683" width="22" style="2" customWidth="1"/>
    <col min="7684" max="7684" width="36.140625" style="2" customWidth="1"/>
    <col min="7685" max="7685" width="22.28515625" style="2" customWidth="1"/>
    <col min="7686" max="7686" width="23.28515625" style="2" customWidth="1"/>
    <col min="7687" max="7687" width="13.140625" style="2" customWidth="1"/>
    <col min="7688" max="7688" width="14.140625" style="2" customWidth="1"/>
    <col min="7689" max="7689" width="16" style="2" bestFit="1" customWidth="1"/>
    <col min="7690" max="7690" width="19.28515625" style="2" bestFit="1" customWidth="1"/>
    <col min="7691" max="7691" width="18.28515625" style="2" bestFit="1" customWidth="1"/>
    <col min="7692" max="7936" width="9.140625" style="2"/>
    <col min="7937" max="7937" width="33.28515625" style="2" customWidth="1"/>
    <col min="7938" max="7938" width="21.42578125" style="2" customWidth="1"/>
    <col min="7939" max="7939" width="22" style="2" customWidth="1"/>
    <col min="7940" max="7940" width="36.140625" style="2" customWidth="1"/>
    <col min="7941" max="7941" width="22.28515625" style="2" customWidth="1"/>
    <col min="7942" max="7942" width="23.28515625" style="2" customWidth="1"/>
    <col min="7943" max="7943" width="13.140625" style="2" customWidth="1"/>
    <col min="7944" max="7944" width="14.140625" style="2" customWidth="1"/>
    <col min="7945" max="7945" width="16" style="2" bestFit="1" customWidth="1"/>
    <col min="7946" max="7946" width="19.28515625" style="2" bestFit="1" customWidth="1"/>
    <col min="7947" max="7947" width="18.28515625" style="2" bestFit="1" customWidth="1"/>
    <col min="7948" max="8192" width="9.140625" style="2"/>
    <col min="8193" max="8193" width="33.28515625" style="2" customWidth="1"/>
    <col min="8194" max="8194" width="21.42578125" style="2" customWidth="1"/>
    <col min="8195" max="8195" width="22" style="2" customWidth="1"/>
    <col min="8196" max="8196" width="36.140625" style="2" customWidth="1"/>
    <col min="8197" max="8197" width="22.28515625" style="2" customWidth="1"/>
    <col min="8198" max="8198" width="23.28515625" style="2" customWidth="1"/>
    <col min="8199" max="8199" width="13.140625" style="2" customWidth="1"/>
    <col min="8200" max="8200" width="14.140625" style="2" customWidth="1"/>
    <col min="8201" max="8201" width="16" style="2" bestFit="1" customWidth="1"/>
    <col min="8202" max="8202" width="19.28515625" style="2" bestFit="1" customWidth="1"/>
    <col min="8203" max="8203" width="18.28515625" style="2" bestFit="1" customWidth="1"/>
    <col min="8204" max="8448" width="9.140625" style="2"/>
    <col min="8449" max="8449" width="33.28515625" style="2" customWidth="1"/>
    <col min="8450" max="8450" width="21.42578125" style="2" customWidth="1"/>
    <col min="8451" max="8451" width="22" style="2" customWidth="1"/>
    <col min="8452" max="8452" width="36.140625" style="2" customWidth="1"/>
    <col min="8453" max="8453" width="22.28515625" style="2" customWidth="1"/>
    <col min="8454" max="8454" width="23.28515625" style="2" customWidth="1"/>
    <col min="8455" max="8455" width="13.140625" style="2" customWidth="1"/>
    <col min="8456" max="8456" width="14.140625" style="2" customWidth="1"/>
    <col min="8457" max="8457" width="16" style="2" bestFit="1" customWidth="1"/>
    <col min="8458" max="8458" width="19.28515625" style="2" bestFit="1" customWidth="1"/>
    <col min="8459" max="8459" width="18.28515625" style="2" bestFit="1" customWidth="1"/>
    <col min="8460" max="8704" width="9.140625" style="2"/>
    <col min="8705" max="8705" width="33.28515625" style="2" customWidth="1"/>
    <col min="8706" max="8706" width="21.42578125" style="2" customWidth="1"/>
    <col min="8707" max="8707" width="22" style="2" customWidth="1"/>
    <col min="8708" max="8708" width="36.140625" style="2" customWidth="1"/>
    <col min="8709" max="8709" width="22.28515625" style="2" customWidth="1"/>
    <col min="8710" max="8710" width="23.28515625" style="2" customWidth="1"/>
    <col min="8711" max="8711" width="13.140625" style="2" customWidth="1"/>
    <col min="8712" max="8712" width="14.140625" style="2" customWidth="1"/>
    <col min="8713" max="8713" width="16" style="2" bestFit="1" customWidth="1"/>
    <col min="8714" max="8714" width="19.28515625" style="2" bestFit="1" customWidth="1"/>
    <col min="8715" max="8715" width="18.28515625" style="2" bestFit="1" customWidth="1"/>
    <col min="8716" max="8960" width="9.140625" style="2"/>
    <col min="8961" max="8961" width="33.28515625" style="2" customWidth="1"/>
    <col min="8962" max="8962" width="21.42578125" style="2" customWidth="1"/>
    <col min="8963" max="8963" width="22" style="2" customWidth="1"/>
    <col min="8964" max="8964" width="36.140625" style="2" customWidth="1"/>
    <col min="8965" max="8965" width="22.28515625" style="2" customWidth="1"/>
    <col min="8966" max="8966" width="23.28515625" style="2" customWidth="1"/>
    <col min="8967" max="8967" width="13.140625" style="2" customWidth="1"/>
    <col min="8968" max="8968" width="14.140625" style="2" customWidth="1"/>
    <col min="8969" max="8969" width="16" style="2" bestFit="1" customWidth="1"/>
    <col min="8970" max="8970" width="19.28515625" style="2" bestFit="1" customWidth="1"/>
    <col min="8971" max="8971" width="18.28515625" style="2" bestFit="1" customWidth="1"/>
    <col min="8972" max="9216" width="9.140625" style="2"/>
    <col min="9217" max="9217" width="33.28515625" style="2" customWidth="1"/>
    <col min="9218" max="9218" width="21.42578125" style="2" customWidth="1"/>
    <col min="9219" max="9219" width="22" style="2" customWidth="1"/>
    <col min="9220" max="9220" width="36.140625" style="2" customWidth="1"/>
    <col min="9221" max="9221" width="22.28515625" style="2" customWidth="1"/>
    <col min="9222" max="9222" width="23.28515625" style="2" customWidth="1"/>
    <col min="9223" max="9223" width="13.140625" style="2" customWidth="1"/>
    <col min="9224" max="9224" width="14.140625" style="2" customWidth="1"/>
    <col min="9225" max="9225" width="16" style="2" bestFit="1" customWidth="1"/>
    <col min="9226" max="9226" width="19.28515625" style="2" bestFit="1" customWidth="1"/>
    <col min="9227" max="9227" width="18.28515625" style="2" bestFit="1" customWidth="1"/>
    <col min="9228" max="9472" width="9.140625" style="2"/>
    <col min="9473" max="9473" width="33.28515625" style="2" customWidth="1"/>
    <col min="9474" max="9474" width="21.42578125" style="2" customWidth="1"/>
    <col min="9475" max="9475" width="22" style="2" customWidth="1"/>
    <col min="9476" max="9476" width="36.140625" style="2" customWidth="1"/>
    <col min="9477" max="9477" width="22.28515625" style="2" customWidth="1"/>
    <col min="9478" max="9478" width="23.28515625" style="2" customWidth="1"/>
    <col min="9479" max="9479" width="13.140625" style="2" customWidth="1"/>
    <col min="9480" max="9480" width="14.140625" style="2" customWidth="1"/>
    <col min="9481" max="9481" width="16" style="2" bestFit="1" customWidth="1"/>
    <col min="9482" max="9482" width="19.28515625" style="2" bestFit="1" customWidth="1"/>
    <col min="9483" max="9483" width="18.28515625" style="2" bestFit="1" customWidth="1"/>
    <col min="9484" max="9728" width="9.140625" style="2"/>
    <col min="9729" max="9729" width="33.28515625" style="2" customWidth="1"/>
    <col min="9730" max="9730" width="21.42578125" style="2" customWidth="1"/>
    <col min="9731" max="9731" width="22" style="2" customWidth="1"/>
    <col min="9732" max="9732" width="36.140625" style="2" customWidth="1"/>
    <col min="9733" max="9733" width="22.28515625" style="2" customWidth="1"/>
    <col min="9734" max="9734" width="23.28515625" style="2" customWidth="1"/>
    <col min="9735" max="9735" width="13.140625" style="2" customWidth="1"/>
    <col min="9736" max="9736" width="14.140625" style="2" customWidth="1"/>
    <col min="9737" max="9737" width="16" style="2" bestFit="1" customWidth="1"/>
    <col min="9738" max="9738" width="19.28515625" style="2" bestFit="1" customWidth="1"/>
    <col min="9739" max="9739" width="18.28515625" style="2" bestFit="1" customWidth="1"/>
    <col min="9740" max="9984" width="9.140625" style="2"/>
    <col min="9985" max="9985" width="33.28515625" style="2" customWidth="1"/>
    <col min="9986" max="9986" width="21.42578125" style="2" customWidth="1"/>
    <col min="9987" max="9987" width="22" style="2" customWidth="1"/>
    <col min="9988" max="9988" width="36.140625" style="2" customWidth="1"/>
    <col min="9989" max="9989" width="22.28515625" style="2" customWidth="1"/>
    <col min="9990" max="9990" width="23.28515625" style="2" customWidth="1"/>
    <col min="9991" max="9991" width="13.140625" style="2" customWidth="1"/>
    <col min="9992" max="9992" width="14.140625" style="2" customWidth="1"/>
    <col min="9993" max="9993" width="16" style="2" bestFit="1" customWidth="1"/>
    <col min="9994" max="9994" width="19.28515625" style="2" bestFit="1" customWidth="1"/>
    <col min="9995" max="9995" width="18.28515625" style="2" bestFit="1" customWidth="1"/>
    <col min="9996" max="10240" width="9.140625" style="2"/>
    <col min="10241" max="10241" width="33.28515625" style="2" customWidth="1"/>
    <col min="10242" max="10242" width="21.42578125" style="2" customWidth="1"/>
    <col min="10243" max="10243" width="22" style="2" customWidth="1"/>
    <col min="10244" max="10244" width="36.140625" style="2" customWidth="1"/>
    <col min="10245" max="10245" width="22.28515625" style="2" customWidth="1"/>
    <col min="10246" max="10246" width="23.28515625" style="2" customWidth="1"/>
    <col min="10247" max="10247" width="13.140625" style="2" customWidth="1"/>
    <col min="10248" max="10248" width="14.140625" style="2" customWidth="1"/>
    <col min="10249" max="10249" width="16" style="2" bestFit="1" customWidth="1"/>
    <col min="10250" max="10250" width="19.28515625" style="2" bestFit="1" customWidth="1"/>
    <col min="10251" max="10251" width="18.28515625" style="2" bestFit="1" customWidth="1"/>
    <col min="10252" max="10496" width="9.140625" style="2"/>
    <col min="10497" max="10497" width="33.28515625" style="2" customWidth="1"/>
    <col min="10498" max="10498" width="21.42578125" style="2" customWidth="1"/>
    <col min="10499" max="10499" width="22" style="2" customWidth="1"/>
    <col min="10500" max="10500" width="36.140625" style="2" customWidth="1"/>
    <col min="10501" max="10501" width="22.28515625" style="2" customWidth="1"/>
    <col min="10502" max="10502" width="23.28515625" style="2" customWidth="1"/>
    <col min="10503" max="10503" width="13.140625" style="2" customWidth="1"/>
    <col min="10504" max="10504" width="14.140625" style="2" customWidth="1"/>
    <col min="10505" max="10505" width="16" style="2" bestFit="1" customWidth="1"/>
    <col min="10506" max="10506" width="19.28515625" style="2" bestFit="1" customWidth="1"/>
    <col min="10507" max="10507" width="18.28515625" style="2" bestFit="1" customWidth="1"/>
    <col min="10508" max="10752" width="9.140625" style="2"/>
    <col min="10753" max="10753" width="33.28515625" style="2" customWidth="1"/>
    <col min="10754" max="10754" width="21.42578125" style="2" customWidth="1"/>
    <col min="10755" max="10755" width="22" style="2" customWidth="1"/>
    <col min="10756" max="10756" width="36.140625" style="2" customWidth="1"/>
    <col min="10757" max="10757" width="22.28515625" style="2" customWidth="1"/>
    <col min="10758" max="10758" width="23.28515625" style="2" customWidth="1"/>
    <col min="10759" max="10759" width="13.140625" style="2" customWidth="1"/>
    <col min="10760" max="10760" width="14.140625" style="2" customWidth="1"/>
    <col min="10761" max="10761" width="16" style="2" bestFit="1" customWidth="1"/>
    <col min="10762" max="10762" width="19.28515625" style="2" bestFit="1" customWidth="1"/>
    <col min="10763" max="10763" width="18.28515625" style="2" bestFit="1" customWidth="1"/>
    <col min="10764" max="11008" width="9.140625" style="2"/>
    <col min="11009" max="11009" width="33.28515625" style="2" customWidth="1"/>
    <col min="11010" max="11010" width="21.42578125" style="2" customWidth="1"/>
    <col min="11011" max="11011" width="22" style="2" customWidth="1"/>
    <col min="11012" max="11012" width="36.140625" style="2" customWidth="1"/>
    <col min="11013" max="11013" width="22.28515625" style="2" customWidth="1"/>
    <col min="11014" max="11014" width="23.28515625" style="2" customWidth="1"/>
    <col min="11015" max="11015" width="13.140625" style="2" customWidth="1"/>
    <col min="11016" max="11016" width="14.140625" style="2" customWidth="1"/>
    <col min="11017" max="11017" width="16" style="2" bestFit="1" customWidth="1"/>
    <col min="11018" max="11018" width="19.28515625" style="2" bestFit="1" customWidth="1"/>
    <col min="11019" max="11019" width="18.28515625" style="2" bestFit="1" customWidth="1"/>
    <col min="11020" max="11264" width="9.140625" style="2"/>
    <col min="11265" max="11265" width="33.28515625" style="2" customWidth="1"/>
    <col min="11266" max="11266" width="21.42578125" style="2" customWidth="1"/>
    <col min="11267" max="11267" width="22" style="2" customWidth="1"/>
    <col min="11268" max="11268" width="36.140625" style="2" customWidth="1"/>
    <col min="11269" max="11269" width="22.28515625" style="2" customWidth="1"/>
    <col min="11270" max="11270" width="23.28515625" style="2" customWidth="1"/>
    <col min="11271" max="11271" width="13.140625" style="2" customWidth="1"/>
    <col min="11272" max="11272" width="14.140625" style="2" customWidth="1"/>
    <col min="11273" max="11273" width="16" style="2" bestFit="1" customWidth="1"/>
    <col min="11274" max="11274" width="19.28515625" style="2" bestFit="1" customWidth="1"/>
    <col min="11275" max="11275" width="18.28515625" style="2" bestFit="1" customWidth="1"/>
    <col min="11276" max="11520" width="9.140625" style="2"/>
    <col min="11521" max="11521" width="33.28515625" style="2" customWidth="1"/>
    <col min="11522" max="11522" width="21.42578125" style="2" customWidth="1"/>
    <col min="11523" max="11523" width="22" style="2" customWidth="1"/>
    <col min="11524" max="11524" width="36.140625" style="2" customWidth="1"/>
    <col min="11525" max="11525" width="22.28515625" style="2" customWidth="1"/>
    <col min="11526" max="11526" width="23.28515625" style="2" customWidth="1"/>
    <col min="11527" max="11527" width="13.140625" style="2" customWidth="1"/>
    <col min="11528" max="11528" width="14.140625" style="2" customWidth="1"/>
    <col min="11529" max="11529" width="16" style="2" bestFit="1" customWidth="1"/>
    <col min="11530" max="11530" width="19.28515625" style="2" bestFit="1" customWidth="1"/>
    <col min="11531" max="11531" width="18.28515625" style="2" bestFit="1" customWidth="1"/>
    <col min="11532" max="11776" width="9.140625" style="2"/>
    <col min="11777" max="11777" width="33.28515625" style="2" customWidth="1"/>
    <col min="11778" max="11778" width="21.42578125" style="2" customWidth="1"/>
    <col min="11779" max="11779" width="22" style="2" customWidth="1"/>
    <col min="11780" max="11780" width="36.140625" style="2" customWidth="1"/>
    <col min="11781" max="11781" width="22.28515625" style="2" customWidth="1"/>
    <col min="11782" max="11782" width="23.28515625" style="2" customWidth="1"/>
    <col min="11783" max="11783" width="13.140625" style="2" customWidth="1"/>
    <col min="11784" max="11784" width="14.140625" style="2" customWidth="1"/>
    <col min="11785" max="11785" width="16" style="2" bestFit="1" customWidth="1"/>
    <col min="11786" max="11786" width="19.28515625" style="2" bestFit="1" customWidth="1"/>
    <col min="11787" max="11787" width="18.28515625" style="2" bestFit="1" customWidth="1"/>
    <col min="11788" max="12032" width="9.140625" style="2"/>
    <col min="12033" max="12033" width="33.28515625" style="2" customWidth="1"/>
    <col min="12034" max="12034" width="21.42578125" style="2" customWidth="1"/>
    <col min="12035" max="12035" width="22" style="2" customWidth="1"/>
    <col min="12036" max="12036" width="36.140625" style="2" customWidth="1"/>
    <col min="12037" max="12037" width="22.28515625" style="2" customWidth="1"/>
    <col min="12038" max="12038" width="23.28515625" style="2" customWidth="1"/>
    <col min="12039" max="12039" width="13.140625" style="2" customWidth="1"/>
    <col min="12040" max="12040" width="14.140625" style="2" customWidth="1"/>
    <col min="12041" max="12041" width="16" style="2" bestFit="1" customWidth="1"/>
    <col min="12042" max="12042" width="19.28515625" style="2" bestFit="1" customWidth="1"/>
    <col min="12043" max="12043" width="18.28515625" style="2" bestFit="1" customWidth="1"/>
    <col min="12044" max="12288" width="9.140625" style="2"/>
    <col min="12289" max="12289" width="33.28515625" style="2" customWidth="1"/>
    <col min="12290" max="12290" width="21.42578125" style="2" customWidth="1"/>
    <col min="12291" max="12291" width="22" style="2" customWidth="1"/>
    <col min="12292" max="12292" width="36.140625" style="2" customWidth="1"/>
    <col min="12293" max="12293" width="22.28515625" style="2" customWidth="1"/>
    <col min="12294" max="12294" width="23.28515625" style="2" customWidth="1"/>
    <col min="12295" max="12295" width="13.140625" style="2" customWidth="1"/>
    <col min="12296" max="12296" width="14.140625" style="2" customWidth="1"/>
    <col min="12297" max="12297" width="16" style="2" bestFit="1" customWidth="1"/>
    <col min="12298" max="12298" width="19.28515625" style="2" bestFit="1" customWidth="1"/>
    <col min="12299" max="12299" width="18.28515625" style="2" bestFit="1" customWidth="1"/>
    <col min="12300" max="12544" width="9.140625" style="2"/>
    <col min="12545" max="12545" width="33.28515625" style="2" customWidth="1"/>
    <col min="12546" max="12546" width="21.42578125" style="2" customWidth="1"/>
    <col min="12547" max="12547" width="22" style="2" customWidth="1"/>
    <col min="12548" max="12548" width="36.140625" style="2" customWidth="1"/>
    <col min="12549" max="12549" width="22.28515625" style="2" customWidth="1"/>
    <col min="12550" max="12550" width="23.28515625" style="2" customWidth="1"/>
    <col min="12551" max="12551" width="13.140625" style="2" customWidth="1"/>
    <col min="12552" max="12552" width="14.140625" style="2" customWidth="1"/>
    <col min="12553" max="12553" width="16" style="2" bestFit="1" customWidth="1"/>
    <col min="12554" max="12554" width="19.28515625" style="2" bestFit="1" customWidth="1"/>
    <col min="12555" max="12555" width="18.28515625" style="2" bestFit="1" customWidth="1"/>
    <col min="12556" max="12800" width="9.140625" style="2"/>
    <col min="12801" max="12801" width="33.28515625" style="2" customWidth="1"/>
    <col min="12802" max="12802" width="21.42578125" style="2" customWidth="1"/>
    <col min="12803" max="12803" width="22" style="2" customWidth="1"/>
    <col min="12804" max="12804" width="36.140625" style="2" customWidth="1"/>
    <col min="12805" max="12805" width="22.28515625" style="2" customWidth="1"/>
    <col min="12806" max="12806" width="23.28515625" style="2" customWidth="1"/>
    <col min="12807" max="12807" width="13.140625" style="2" customWidth="1"/>
    <col min="12808" max="12808" width="14.140625" style="2" customWidth="1"/>
    <col min="12809" max="12809" width="16" style="2" bestFit="1" customWidth="1"/>
    <col min="12810" max="12810" width="19.28515625" style="2" bestFit="1" customWidth="1"/>
    <col min="12811" max="12811" width="18.28515625" style="2" bestFit="1" customWidth="1"/>
    <col min="12812" max="13056" width="9.140625" style="2"/>
    <col min="13057" max="13057" width="33.28515625" style="2" customWidth="1"/>
    <col min="13058" max="13058" width="21.42578125" style="2" customWidth="1"/>
    <col min="13059" max="13059" width="22" style="2" customWidth="1"/>
    <col min="13060" max="13060" width="36.140625" style="2" customWidth="1"/>
    <col min="13061" max="13061" width="22.28515625" style="2" customWidth="1"/>
    <col min="13062" max="13062" width="23.28515625" style="2" customWidth="1"/>
    <col min="13063" max="13063" width="13.140625" style="2" customWidth="1"/>
    <col min="13064" max="13064" width="14.140625" style="2" customWidth="1"/>
    <col min="13065" max="13065" width="16" style="2" bestFit="1" customWidth="1"/>
    <col min="13066" max="13066" width="19.28515625" style="2" bestFit="1" customWidth="1"/>
    <col min="13067" max="13067" width="18.28515625" style="2" bestFit="1" customWidth="1"/>
    <col min="13068" max="13312" width="9.140625" style="2"/>
    <col min="13313" max="13313" width="33.28515625" style="2" customWidth="1"/>
    <col min="13314" max="13314" width="21.42578125" style="2" customWidth="1"/>
    <col min="13315" max="13315" width="22" style="2" customWidth="1"/>
    <col min="13316" max="13316" width="36.140625" style="2" customWidth="1"/>
    <col min="13317" max="13317" width="22.28515625" style="2" customWidth="1"/>
    <col min="13318" max="13318" width="23.28515625" style="2" customWidth="1"/>
    <col min="13319" max="13319" width="13.140625" style="2" customWidth="1"/>
    <col min="13320" max="13320" width="14.140625" style="2" customWidth="1"/>
    <col min="13321" max="13321" width="16" style="2" bestFit="1" customWidth="1"/>
    <col min="13322" max="13322" width="19.28515625" style="2" bestFit="1" customWidth="1"/>
    <col min="13323" max="13323" width="18.28515625" style="2" bestFit="1" customWidth="1"/>
    <col min="13324" max="13568" width="9.140625" style="2"/>
    <col min="13569" max="13569" width="33.28515625" style="2" customWidth="1"/>
    <col min="13570" max="13570" width="21.42578125" style="2" customWidth="1"/>
    <col min="13571" max="13571" width="22" style="2" customWidth="1"/>
    <col min="13572" max="13572" width="36.140625" style="2" customWidth="1"/>
    <col min="13573" max="13573" width="22.28515625" style="2" customWidth="1"/>
    <col min="13574" max="13574" width="23.28515625" style="2" customWidth="1"/>
    <col min="13575" max="13575" width="13.140625" style="2" customWidth="1"/>
    <col min="13576" max="13576" width="14.140625" style="2" customWidth="1"/>
    <col min="13577" max="13577" width="16" style="2" bestFit="1" customWidth="1"/>
    <col min="13578" max="13578" width="19.28515625" style="2" bestFit="1" customWidth="1"/>
    <col min="13579" max="13579" width="18.28515625" style="2" bestFit="1" customWidth="1"/>
    <col min="13580" max="13824" width="9.140625" style="2"/>
    <col min="13825" max="13825" width="33.28515625" style="2" customWidth="1"/>
    <col min="13826" max="13826" width="21.42578125" style="2" customWidth="1"/>
    <col min="13827" max="13827" width="22" style="2" customWidth="1"/>
    <col min="13828" max="13828" width="36.140625" style="2" customWidth="1"/>
    <col min="13829" max="13829" width="22.28515625" style="2" customWidth="1"/>
    <col min="13830" max="13830" width="23.28515625" style="2" customWidth="1"/>
    <col min="13831" max="13831" width="13.140625" style="2" customWidth="1"/>
    <col min="13832" max="13832" width="14.140625" style="2" customWidth="1"/>
    <col min="13833" max="13833" width="16" style="2" bestFit="1" customWidth="1"/>
    <col min="13834" max="13834" width="19.28515625" style="2" bestFit="1" customWidth="1"/>
    <col min="13835" max="13835" width="18.28515625" style="2" bestFit="1" customWidth="1"/>
    <col min="13836" max="14080" width="9.140625" style="2"/>
    <col min="14081" max="14081" width="33.28515625" style="2" customWidth="1"/>
    <col min="14082" max="14082" width="21.42578125" style="2" customWidth="1"/>
    <col min="14083" max="14083" width="22" style="2" customWidth="1"/>
    <col min="14084" max="14084" width="36.140625" style="2" customWidth="1"/>
    <col min="14085" max="14085" width="22.28515625" style="2" customWidth="1"/>
    <col min="14086" max="14086" width="23.28515625" style="2" customWidth="1"/>
    <col min="14087" max="14087" width="13.140625" style="2" customWidth="1"/>
    <col min="14088" max="14088" width="14.140625" style="2" customWidth="1"/>
    <col min="14089" max="14089" width="16" style="2" bestFit="1" customWidth="1"/>
    <col min="14090" max="14090" width="19.28515625" style="2" bestFit="1" customWidth="1"/>
    <col min="14091" max="14091" width="18.28515625" style="2" bestFit="1" customWidth="1"/>
    <col min="14092" max="14336" width="9.140625" style="2"/>
    <col min="14337" max="14337" width="33.28515625" style="2" customWidth="1"/>
    <col min="14338" max="14338" width="21.42578125" style="2" customWidth="1"/>
    <col min="14339" max="14339" width="22" style="2" customWidth="1"/>
    <col min="14340" max="14340" width="36.140625" style="2" customWidth="1"/>
    <col min="14341" max="14341" width="22.28515625" style="2" customWidth="1"/>
    <col min="14342" max="14342" width="23.28515625" style="2" customWidth="1"/>
    <col min="14343" max="14343" width="13.140625" style="2" customWidth="1"/>
    <col min="14344" max="14344" width="14.140625" style="2" customWidth="1"/>
    <col min="14345" max="14345" width="16" style="2" bestFit="1" customWidth="1"/>
    <col min="14346" max="14346" width="19.28515625" style="2" bestFit="1" customWidth="1"/>
    <col min="14347" max="14347" width="18.28515625" style="2" bestFit="1" customWidth="1"/>
    <col min="14348" max="14592" width="9.140625" style="2"/>
    <col min="14593" max="14593" width="33.28515625" style="2" customWidth="1"/>
    <col min="14594" max="14594" width="21.42578125" style="2" customWidth="1"/>
    <col min="14595" max="14595" width="22" style="2" customWidth="1"/>
    <col min="14596" max="14596" width="36.140625" style="2" customWidth="1"/>
    <col min="14597" max="14597" width="22.28515625" style="2" customWidth="1"/>
    <col min="14598" max="14598" width="23.28515625" style="2" customWidth="1"/>
    <col min="14599" max="14599" width="13.140625" style="2" customWidth="1"/>
    <col min="14600" max="14600" width="14.140625" style="2" customWidth="1"/>
    <col min="14601" max="14601" width="16" style="2" bestFit="1" customWidth="1"/>
    <col min="14602" max="14602" width="19.28515625" style="2" bestFit="1" customWidth="1"/>
    <col min="14603" max="14603" width="18.28515625" style="2" bestFit="1" customWidth="1"/>
    <col min="14604" max="14848" width="9.140625" style="2"/>
    <col min="14849" max="14849" width="33.28515625" style="2" customWidth="1"/>
    <col min="14850" max="14850" width="21.42578125" style="2" customWidth="1"/>
    <col min="14851" max="14851" width="22" style="2" customWidth="1"/>
    <col min="14852" max="14852" width="36.140625" style="2" customWidth="1"/>
    <col min="14853" max="14853" width="22.28515625" style="2" customWidth="1"/>
    <col min="14854" max="14854" width="23.28515625" style="2" customWidth="1"/>
    <col min="14855" max="14855" width="13.140625" style="2" customWidth="1"/>
    <col min="14856" max="14856" width="14.140625" style="2" customWidth="1"/>
    <col min="14857" max="14857" width="16" style="2" bestFit="1" customWidth="1"/>
    <col min="14858" max="14858" width="19.28515625" style="2" bestFit="1" customWidth="1"/>
    <col min="14859" max="14859" width="18.28515625" style="2" bestFit="1" customWidth="1"/>
    <col min="14860" max="15104" width="9.140625" style="2"/>
    <col min="15105" max="15105" width="33.28515625" style="2" customWidth="1"/>
    <col min="15106" max="15106" width="21.42578125" style="2" customWidth="1"/>
    <col min="15107" max="15107" width="22" style="2" customWidth="1"/>
    <col min="15108" max="15108" width="36.140625" style="2" customWidth="1"/>
    <col min="15109" max="15109" width="22.28515625" style="2" customWidth="1"/>
    <col min="15110" max="15110" width="23.28515625" style="2" customWidth="1"/>
    <col min="15111" max="15111" width="13.140625" style="2" customWidth="1"/>
    <col min="15112" max="15112" width="14.140625" style="2" customWidth="1"/>
    <col min="15113" max="15113" width="16" style="2" bestFit="1" customWidth="1"/>
    <col min="15114" max="15114" width="19.28515625" style="2" bestFit="1" customWidth="1"/>
    <col min="15115" max="15115" width="18.28515625" style="2" bestFit="1" customWidth="1"/>
    <col min="15116" max="15360" width="9.140625" style="2"/>
    <col min="15361" max="15361" width="33.28515625" style="2" customWidth="1"/>
    <col min="15362" max="15362" width="21.42578125" style="2" customWidth="1"/>
    <col min="15363" max="15363" width="22" style="2" customWidth="1"/>
    <col min="15364" max="15364" width="36.140625" style="2" customWidth="1"/>
    <col min="15365" max="15365" width="22.28515625" style="2" customWidth="1"/>
    <col min="15366" max="15366" width="23.28515625" style="2" customWidth="1"/>
    <col min="15367" max="15367" width="13.140625" style="2" customWidth="1"/>
    <col min="15368" max="15368" width="14.140625" style="2" customWidth="1"/>
    <col min="15369" max="15369" width="16" style="2" bestFit="1" customWidth="1"/>
    <col min="15370" max="15370" width="19.28515625" style="2" bestFit="1" customWidth="1"/>
    <col min="15371" max="15371" width="18.28515625" style="2" bestFit="1" customWidth="1"/>
    <col min="15372" max="15616" width="9.140625" style="2"/>
    <col min="15617" max="15617" width="33.28515625" style="2" customWidth="1"/>
    <col min="15618" max="15618" width="21.42578125" style="2" customWidth="1"/>
    <col min="15619" max="15619" width="22" style="2" customWidth="1"/>
    <col min="15620" max="15620" width="36.140625" style="2" customWidth="1"/>
    <col min="15621" max="15621" width="22.28515625" style="2" customWidth="1"/>
    <col min="15622" max="15622" width="23.28515625" style="2" customWidth="1"/>
    <col min="15623" max="15623" width="13.140625" style="2" customWidth="1"/>
    <col min="15624" max="15624" width="14.140625" style="2" customWidth="1"/>
    <col min="15625" max="15625" width="16" style="2" bestFit="1" customWidth="1"/>
    <col min="15626" max="15626" width="19.28515625" style="2" bestFit="1" customWidth="1"/>
    <col min="15627" max="15627" width="18.28515625" style="2" bestFit="1" customWidth="1"/>
    <col min="15628" max="15872" width="9.140625" style="2"/>
    <col min="15873" max="15873" width="33.28515625" style="2" customWidth="1"/>
    <col min="15874" max="15874" width="21.42578125" style="2" customWidth="1"/>
    <col min="15875" max="15875" width="22" style="2" customWidth="1"/>
    <col min="15876" max="15876" width="36.140625" style="2" customWidth="1"/>
    <col min="15877" max="15877" width="22.28515625" style="2" customWidth="1"/>
    <col min="15878" max="15878" width="23.28515625" style="2" customWidth="1"/>
    <col min="15879" max="15879" width="13.140625" style="2" customWidth="1"/>
    <col min="15880" max="15880" width="14.140625" style="2" customWidth="1"/>
    <col min="15881" max="15881" width="16" style="2" bestFit="1" customWidth="1"/>
    <col min="15882" max="15882" width="19.28515625" style="2" bestFit="1" customWidth="1"/>
    <col min="15883" max="15883" width="18.28515625" style="2" bestFit="1" customWidth="1"/>
    <col min="15884" max="16128" width="9.140625" style="2"/>
    <col min="16129" max="16129" width="33.28515625" style="2" customWidth="1"/>
    <col min="16130" max="16130" width="21.42578125" style="2" customWidth="1"/>
    <col min="16131" max="16131" width="22" style="2" customWidth="1"/>
    <col min="16132" max="16132" width="36.140625" style="2" customWidth="1"/>
    <col min="16133" max="16133" width="22.28515625" style="2" customWidth="1"/>
    <col min="16134" max="16134" width="23.28515625" style="2" customWidth="1"/>
    <col min="16135" max="16135" width="13.140625" style="2" customWidth="1"/>
    <col min="16136" max="16136" width="14.140625" style="2" customWidth="1"/>
    <col min="16137" max="16137" width="16" style="2" bestFit="1" customWidth="1"/>
    <col min="16138" max="16138" width="19.28515625" style="2" bestFit="1" customWidth="1"/>
    <col min="16139" max="16139" width="18.28515625" style="2" bestFit="1" customWidth="1"/>
    <col min="16140" max="16384" width="9.140625" style="2"/>
  </cols>
  <sheetData>
    <row r="1" spans="1:13">
      <c r="A1" s="934" t="s">
        <v>81</v>
      </c>
      <c r="B1" s="936" t="s">
        <v>0</v>
      </c>
      <c r="C1" s="937"/>
      <c r="D1" s="938"/>
      <c r="E1" s="942" t="s">
        <v>83</v>
      </c>
      <c r="F1" s="943"/>
    </row>
    <row r="2" spans="1:13">
      <c r="A2" s="935"/>
      <c r="B2" s="939"/>
      <c r="C2" s="940"/>
      <c r="D2" s="941"/>
      <c r="E2" s="944"/>
      <c r="F2" s="945"/>
    </row>
    <row r="3" spans="1:13">
      <c r="A3" s="935"/>
      <c r="B3" s="939"/>
      <c r="C3" s="940"/>
      <c r="D3" s="941"/>
      <c r="E3" s="944"/>
      <c r="F3" s="945"/>
    </row>
    <row r="4" spans="1:13" ht="28.5" customHeight="1">
      <c r="A4" s="935"/>
      <c r="B4" s="939"/>
      <c r="C4" s="940"/>
      <c r="D4" s="941"/>
      <c r="E4" s="944"/>
      <c r="F4" s="945"/>
    </row>
    <row r="5" spans="1:13">
      <c r="A5" s="40" t="s">
        <v>1</v>
      </c>
      <c r="B5" s="946" t="s">
        <v>2</v>
      </c>
      <c r="C5" s="947"/>
      <c r="D5" s="948"/>
      <c r="E5" s="952"/>
      <c r="F5" s="953"/>
    </row>
    <row r="6" spans="1:13">
      <c r="A6" s="3" t="s">
        <v>82</v>
      </c>
      <c r="B6" s="949"/>
      <c r="C6" s="950"/>
      <c r="D6" s="951"/>
      <c r="E6" s="954"/>
      <c r="F6" s="955"/>
    </row>
    <row r="7" spans="1:13" ht="22.5" customHeight="1">
      <c r="A7" s="4" t="s">
        <v>3</v>
      </c>
      <c r="B7" s="5" t="s">
        <v>4</v>
      </c>
      <c r="C7" s="5" t="s">
        <v>5</v>
      </c>
      <c r="D7" s="4" t="s">
        <v>6</v>
      </c>
      <c r="E7" s="5" t="s">
        <v>4</v>
      </c>
      <c r="F7" s="5" t="s">
        <v>5</v>
      </c>
      <c r="J7" s="6"/>
      <c r="K7" s="6"/>
      <c r="L7" s="6"/>
      <c r="M7" s="6"/>
    </row>
    <row r="8" spans="1:13" ht="17.25" customHeight="1">
      <c r="A8" s="7" t="s">
        <v>7</v>
      </c>
      <c r="B8" s="8">
        <f>B9+B10+B20+B21+B25+B26</f>
        <v>202583367.14999998</v>
      </c>
      <c r="C8" s="9">
        <f>C9+C10+C20+C21+C25+C26</f>
        <v>181817540.48999998</v>
      </c>
      <c r="D8" s="10" t="s">
        <v>8</v>
      </c>
      <c r="E8" s="8">
        <f>E9+E10+E14</f>
        <v>164399864.76999998</v>
      </c>
      <c r="F8" s="9">
        <f>F9+F10+F14</f>
        <v>139750725.06</v>
      </c>
      <c r="G8" s="11"/>
      <c r="H8" s="11"/>
      <c r="I8" s="12"/>
      <c r="J8" s="6"/>
      <c r="K8" s="6"/>
      <c r="L8" s="6"/>
      <c r="M8" s="6"/>
    </row>
    <row r="9" spans="1:13" ht="27" customHeight="1">
      <c r="A9" s="10" t="s">
        <v>9</v>
      </c>
      <c r="B9" s="13">
        <v>0</v>
      </c>
      <c r="C9" s="13">
        <v>0</v>
      </c>
      <c r="D9" s="10" t="s">
        <v>10</v>
      </c>
      <c r="E9" s="13">
        <v>245585916.03</v>
      </c>
      <c r="F9" s="14">
        <v>233417367.38</v>
      </c>
      <c r="G9" s="11" t="b">
        <f>E63=E68=E65</f>
        <v>0</v>
      </c>
      <c r="H9" s="11"/>
      <c r="J9" s="6"/>
      <c r="K9" s="6"/>
      <c r="L9" s="6"/>
      <c r="M9" s="6"/>
    </row>
    <row r="10" spans="1:13" ht="16.5" customHeight="1">
      <c r="A10" s="10" t="s">
        <v>11</v>
      </c>
      <c r="B10" s="13">
        <f>B11+B18+B19</f>
        <v>182366896.03</v>
      </c>
      <c r="C10" s="13">
        <f>C11+C18+C19</f>
        <v>163719740.13999999</v>
      </c>
      <c r="D10" s="10" t="s">
        <v>12</v>
      </c>
      <c r="E10" s="13">
        <f>E11-E12</f>
        <v>-81186051.260000005</v>
      </c>
      <c r="F10" s="14">
        <f>F11-F12</f>
        <v>-93666642.319999993</v>
      </c>
      <c r="G10" s="11"/>
      <c r="H10" s="11"/>
      <c r="J10" s="6"/>
      <c r="K10" s="6"/>
      <c r="L10" s="6"/>
      <c r="M10" s="6"/>
    </row>
    <row r="11" spans="1:13" ht="16.5" customHeight="1">
      <c r="A11" s="10" t="s">
        <v>13</v>
      </c>
      <c r="B11" s="13">
        <f>B12+SUM(B14:B17)</f>
        <v>148464393.40000001</v>
      </c>
      <c r="C11" s="13">
        <f>C12+SUM(C14:C17)</f>
        <v>147256742.5</v>
      </c>
      <c r="D11" s="15" t="s">
        <v>14</v>
      </c>
      <c r="E11" s="16"/>
      <c r="F11" s="17"/>
      <c r="G11" s="11"/>
      <c r="H11" s="11"/>
      <c r="J11" s="6"/>
      <c r="K11" s="6"/>
      <c r="L11" s="6"/>
      <c r="M11" s="6"/>
    </row>
    <row r="12" spans="1:13" ht="16.5" customHeight="1">
      <c r="A12" s="15" t="s">
        <v>15</v>
      </c>
      <c r="B12" s="16">
        <v>132788202.36</v>
      </c>
      <c r="C12" s="16">
        <f>131321145.82+1027283.2+220227.07</f>
        <v>132568656.08999999</v>
      </c>
      <c r="D12" s="15" t="s">
        <v>16</v>
      </c>
      <c r="E12" s="16">
        <v>81186051.260000005</v>
      </c>
      <c r="F12" s="17">
        <v>93666642.319999993</v>
      </c>
      <c r="G12" s="11"/>
      <c r="H12" s="11"/>
      <c r="J12" s="6"/>
      <c r="K12" s="6"/>
      <c r="L12" s="6"/>
      <c r="M12" s="6"/>
    </row>
    <row r="13" spans="1:13" ht="64.5" customHeight="1">
      <c r="A13" s="15" t="s">
        <v>17</v>
      </c>
      <c r="B13" s="16">
        <v>1245325.8400000001</v>
      </c>
      <c r="C13" s="16">
        <v>1027283.2</v>
      </c>
      <c r="D13" s="10" t="s">
        <v>18</v>
      </c>
      <c r="E13" s="13"/>
      <c r="F13" s="13"/>
      <c r="G13" s="11"/>
      <c r="H13" s="11"/>
      <c r="J13" s="6"/>
      <c r="K13" s="6"/>
      <c r="L13" s="6"/>
      <c r="M13" s="6"/>
    </row>
    <row r="14" spans="1:13" ht="30">
      <c r="A14" s="15" t="s">
        <v>19</v>
      </c>
      <c r="B14" s="16">
        <v>14843446.99</v>
      </c>
      <c r="C14" s="16">
        <v>13761496.300000001</v>
      </c>
      <c r="D14" s="10" t="s">
        <v>20</v>
      </c>
      <c r="E14" s="13"/>
      <c r="F14" s="13"/>
      <c r="G14" s="11"/>
      <c r="H14" s="11"/>
    </row>
    <row r="15" spans="1:13">
      <c r="A15" s="15" t="s">
        <v>21</v>
      </c>
      <c r="B15" s="16">
        <v>814253.04</v>
      </c>
      <c r="C15" s="16">
        <v>919533.58</v>
      </c>
      <c r="D15" s="10" t="s">
        <v>22</v>
      </c>
      <c r="E15" s="18"/>
      <c r="F15" s="18"/>
      <c r="G15" s="11"/>
      <c r="H15" s="11"/>
    </row>
    <row r="16" spans="1:13">
      <c r="A16" s="15" t="s">
        <v>23</v>
      </c>
      <c r="B16" s="16">
        <v>0</v>
      </c>
      <c r="C16" s="16">
        <v>0</v>
      </c>
      <c r="D16" s="10" t="s">
        <v>24</v>
      </c>
      <c r="E16" s="18"/>
      <c r="F16" s="18"/>
      <c r="G16" s="11"/>
      <c r="H16" s="11"/>
    </row>
    <row r="17" spans="1:11" ht="33" customHeight="1">
      <c r="A17" s="15" t="s">
        <v>25</v>
      </c>
      <c r="B17" s="16">
        <v>18491.009999999998</v>
      </c>
      <c r="C17" s="16">
        <v>7056.53</v>
      </c>
      <c r="D17" s="10" t="s">
        <v>26</v>
      </c>
      <c r="E17" s="19">
        <f>E18+E19+E30+E31</f>
        <v>50243411.300000004</v>
      </c>
      <c r="F17" s="19">
        <f>F18+F19+F30+F31</f>
        <v>53954480.93</v>
      </c>
      <c r="G17" s="11"/>
      <c r="H17" s="11"/>
      <c r="J17" s="6"/>
    </row>
    <row r="18" spans="1:11" ht="29.25">
      <c r="A18" s="10" t="s">
        <v>27</v>
      </c>
      <c r="B18" s="13">
        <v>33902502.630000003</v>
      </c>
      <c r="C18" s="13">
        <v>16462997.640000001</v>
      </c>
      <c r="D18" s="15" t="s">
        <v>28</v>
      </c>
      <c r="E18" s="13"/>
      <c r="F18" s="13"/>
      <c r="G18" s="11"/>
      <c r="H18" s="11"/>
      <c r="J18" s="6"/>
    </row>
    <row r="19" spans="1:11" ht="32.25" customHeight="1">
      <c r="A19" s="10" t="s">
        <v>29</v>
      </c>
      <c r="B19" s="18">
        <v>0</v>
      </c>
      <c r="C19" s="18">
        <v>0</v>
      </c>
      <c r="D19" s="10" t="s">
        <v>30</v>
      </c>
      <c r="E19" s="20">
        <f>SUM(E20:E27)</f>
        <v>7256435.3100000005</v>
      </c>
      <c r="F19" s="20">
        <f>SUM(F20:F27)</f>
        <v>8104287.5500000007</v>
      </c>
      <c r="G19" s="11"/>
      <c r="H19" s="11"/>
      <c r="J19" s="6"/>
    </row>
    <row r="20" spans="1:11" ht="17.25" customHeight="1">
      <c r="A20" s="10" t="s">
        <v>31</v>
      </c>
      <c r="B20" s="13">
        <v>20099148.949999999</v>
      </c>
      <c r="C20" s="21">
        <v>18001930.73</v>
      </c>
      <c r="D20" s="15" t="s">
        <v>32</v>
      </c>
      <c r="E20" s="16">
        <v>472858.8</v>
      </c>
      <c r="F20" s="16">
        <v>317072.21999999997</v>
      </c>
      <c r="G20" s="11"/>
      <c r="H20" s="11"/>
    </row>
    <row r="21" spans="1:11" ht="29.25" customHeight="1">
      <c r="A21" s="10" t="s">
        <v>33</v>
      </c>
      <c r="B21" s="13">
        <f>SUM(B22:B24)</f>
        <v>0</v>
      </c>
      <c r="C21" s="13">
        <f>SUM(C22:C24)</f>
        <v>0</v>
      </c>
      <c r="D21" s="15" t="s">
        <v>34</v>
      </c>
      <c r="E21" s="16">
        <v>97719</v>
      </c>
      <c r="F21" s="16">
        <v>93631</v>
      </c>
      <c r="G21" s="11"/>
      <c r="H21" s="11"/>
      <c r="K21" s="6"/>
    </row>
    <row r="22" spans="1:11" ht="30">
      <c r="A22" s="15" t="s">
        <v>35</v>
      </c>
      <c r="B22" s="16">
        <v>0</v>
      </c>
      <c r="C22" s="16">
        <v>0</v>
      </c>
      <c r="D22" s="15" t="s">
        <v>36</v>
      </c>
      <c r="E22" s="16">
        <v>546506.31000000006</v>
      </c>
      <c r="F22" s="16">
        <v>568464.16</v>
      </c>
      <c r="G22" s="11"/>
      <c r="H22" s="11"/>
      <c r="K22" s="6"/>
    </row>
    <row r="23" spans="1:11" ht="14.25" customHeight="1">
      <c r="A23" s="15" t="s">
        <v>37</v>
      </c>
      <c r="B23" s="22">
        <v>0</v>
      </c>
      <c r="C23" s="22">
        <v>0</v>
      </c>
      <c r="D23" s="15" t="s">
        <v>38</v>
      </c>
      <c r="E23" s="16">
        <v>1048533.71</v>
      </c>
      <c r="F23" s="16">
        <v>1057090.6000000001</v>
      </c>
      <c r="G23" s="11"/>
      <c r="H23" s="11"/>
      <c r="K23" s="6"/>
    </row>
    <row r="24" spans="1:11" ht="30.75" customHeight="1">
      <c r="A24" s="15" t="s">
        <v>39</v>
      </c>
      <c r="B24" s="22">
        <v>0</v>
      </c>
      <c r="C24" s="22">
        <v>0</v>
      </c>
      <c r="D24" s="15" t="s">
        <v>40</v>
      </c>
      <c r="E24" s="16">
        <v>3039439.45</v>
      </c>
      <c r="F24" s="16">
        <v>3073569.42</v>
      </c>
      <c r="G24" s="11"/>
      <c r="H24" s="11"/>
      <c r="K24" s="6"/>
    </row>
    <row r="25" spans="1:11" ht="33" customHeight="1">
      <c r="A25" s="10" t="s">
        <v>41</v>
      </c>
      <c r="B25" s="13">
        <v>117322.17</v>
      </c>
      <c r="C25" s="13">
        <v>95869.62</v>
      </c>
      <c r="D25" s="15" t="s">
        <v>42</v>
      </c>
      <c r="E25" s="23">
        <v>2012547.41</v>
      </c>
      <c r="F25" s="24">
        <f>2817106.85+156880.18</f>
        <v>2973987.0300000003</v>
      </c>
      <c r="G25" s="11"/>
      <c r="H25" s="11"/>
      <c r="I25" s="25"/>
    </row>
    <row r="26" spans="1:11" ht="47.25" customHeight="1">
      <c r="A26" s="10" t="s">
        <v>43</v>
      </c>
      <c r="B26" s="18">
        <v>0</v>
      </c>
      <c r="C26" s="18">
        <v>0</v>
      </c>
      <c r="D26" s="15" t="s">
        <v>44</v>
      </c>
      <c r="E26" s="16">
        <v>38830.629999999997</v>
      </c>
      <c r="F26" s="16">
        <v>20473.12</v>
      </c>
      <c r="G26" s="11"/>
      <c r="H26" s="11"/>
    </row>
    <row r="27" spans="1:11">
      <c r="A27" s="10" t="s">
        <v>45</v>
      </c>
      <c r="B27" s="13">
        <f>B28+B33+B39+B47</f>
        <v>12059908.919999998</v>
      </c>
      <c r="C27" s="13">
        <f>C28+C33+C39+C47</f>
        <v>11887665.5</v>
      </c>
      <c r="D27" s="15" t="s">
        <v>46</v>
      </c>
      <c r="E27" s="16">
        <f>E28+E29</f>
        <v>0</v>
      </c>
      <c r="F27" s="16">
        <f>F28+F29</f>
        <v>0</v>
      </c>
      <c r="G27" s="11"/>
      <c r="H27" s="11"/>
    </row>
    <row r="28" spans="1:11" ht="30">
      <c r="A28" s="10" t="s">
        <v>47</v>
      </c>
      <c r="B28" s="13">
        <f>SUM(B29:B32)</f>
        <v>0</v>
      </c>
      <c r="C28" s="13">
        <f>SUM(C29:C32)</f>
        <v>0</v>
      </c>
      <c r="D28" s="15" t="s">
        <v>48</v>
      </c>
      <c r="E28" s="16"/>
      <c r="F28" s="16"/>
      <c r="G28" s="11"/>
      <c r="H28" s="11"/>
    </row>
    <row r="29" spans="1:11">
      <c r="A29" s="15" t="s">
        <v>49</v>
      </c>
      <c r="B29" s="16">
        <v>0</v>
      </c>
      <c r="C29" s="16">
        <v>0</v>
      </c>
      <c r="D29" s="15" t="s">
        <v>50</v>
      </c>
      <c r="E29" s="16"/>
      <c r="F29" s="16"/>
      <c r="G29" s="11"/>
      <c r="H29" s="11"/>
    </row>
    <row r="30" spans="1:11">
      <c r="A30" s="15" t="s">
        <v>51</v>
      </c>
      <c r="B30" s="22">
        <v>0</v>
      </c>
      <c r="C30" s="22">
        <v>0</v>
      </c>
      <c r="D30" s="10" t="s">
        <v>52</v>
      </c>
      <c r="E30" s="26">
        <v>37574263.43</v>
      </c>
      <c r="F30" s="27">
        <v>39532691.869999997</v>
      </c>
      <c r="G30" s="11"/>
      <c r="H30" s="11"/>
    </row>
    <row r="31" spans="1:11">
      <c r="A31" s="15" t="s">
        <v>53</v>
      </c>
      <c r="B31" s="22">
        <v>0</v>
      </c>
      <c r="C31" s="22">
        <v>0</v>
      </c>
      <c r="D31" s="10" t="s">
        <v>54</v>
      </c>
      <c r="E31" s="26">
        <f>E32</f>
        <v>5412712.5599999996</v>
      </c>
      <c r="F31" s="27">
        <f>F32</f>
        <v>6317501.5099999998</v>
      </c>
      <c r="G31" s="11"/>
      <c r="H31" s="11"/>
      <c r="K31" s="25"/>
    </row>
    <row r="32" spans="1:11" ht="30">
      <c r="A32" s="15" t="s">
        <v>55</v>
      </c>
      <c r="B32" s="16">
        <v>0</v>
      </c>
      <c r="C32" s="16">
        <v>0</v>
      </c>
      <c r="D32" s="15" t="s">
        <v>56</v>
      </c>
      <c r="E32" s="28">
        <v>5412712.5599999996</v>
      </c>
      <c r="F32" s="28">
        <v>6317501.5099999998</v>
      </c>
      <c r="G32" s="11"/>
      <c r="H32" s="11"/>
    </row>
    <row r="33" spans="1:11" ht="30.75" customHeight="1">
      <c r="A33" s="10" t="s">
        <v>57</v>
      </c>
      <c r="B33" s="13">
        <f>SUM(B34:B38)</f>
        <v>9851374.5299999993</v>
      </c>
      <c r="C33" s="13">
        <f>SUM(C34:C38)</f>
        <v>8775373.0700000003</v>
      </c>
      <c r="D33" s="15" t="s">
        <v>58</v>
      </c>
      <c r="E33" s="16"/>
      <c r="F33" s="16"/>
      <c r="G33" s="11"/>
      <c r="H33" s="11"/>
      <c r="K33" s="25"/>
    </row>
    <row r="34" spans="1:11">
      <c r="A34" s="15" t="s">
        <v>59</v>
      </c>
      <c r="B34" s="16">
        <v>1080.45</v>
      </c>
      <c r="C34" s="16"/>
      <c r="D34" s="15"/>
      <c r="E34" s="13"/>
      <c r="F34" s="13"/>
      <c r="G34" s="11"/>
      <c r="H34" s="11"/>
    </row>
    <row r="35" spans="1:11">
      <c r="A35" s="15" t="s">
        <v>60</v>
      </c>
      <c r="B35" s="16">
        <v>0</v>
      </c>
      <c r="C35" s="16"/>
      <c r="D35" s="15"/>
      <c r="E35" s="13"/>
      <c r="F35" s="13"/>
      <c r="G35" s="11"/>
      <c r="H35" s="11"/>
      <c r="K35" s="29"/>
    </row>
    <row r="36" spans="1:11" ht="30">
      <c r="A36" s="15" t="s">
        <v>61</v>
      </c>
      <c r="B36" s="16">
        <v>0</v>
      </c>
      <c r="C36" s="16">
        <v>0</v>
      </c>
      <c r="D36" s="15"/>
      <c r="E36" s="13"/>
      <c r="F36" s="13"/>
      <c r="G36" s="11"/>
      <c r="H36" s="11"/>
    </row>
    <row r="37" spans="1:11" ht="23.25" customHeight="1">
      <c r="A37" s="15" t="s">
        <v>62</v>
      </c>
      <c r="B37" s="16">
        <v>9850294.0800000001</v>
      </c>
      <c r="C37" s="30">
        <v>8775373.0700000003</v>
      </c>
      <c r="D37" s="10"/>
      <c r="E37" s="13"/>
      <c r="F37" s="13"/>
      <c r="G37" s="11"/>
      <c r="H37" s="11"/>
      <c r="K37" s="25"/>
    </row>
    <row r="38" spans="1:11" ht="45">
      <c r="A38" s="15" t="s">
        <v>63</v>
      </c>
      <c r="B38" s="16">
        <v>0</v>
      </c>
      <c r="C38" s="16">
        <v>0</v>
      </c>
      <c r="D38" s="15"/>
      <c r="E38" s="31"/>
      <c r="F38" s="31"/>
      <c r="G38" s="11"/>
      <c r="H38" s="11"/>
    </row>
    <row r="39" spans="1:11" ht="28.5" customHeight="1">
      <c r="A39" s="10" t="s">
        <v>64</v>
      </c>
      <c r="B39" s="13">
        <f>SUM(B40:B46)</f>
        <v>2207937.94</v>
      </c>
      <c r="C39" s="13">
        <f>SUM(C40:C46)</f>
        <v>3112227.38</v>
      </c>
      <c r="D39" s="15"/>
      <c r="E39" s="32"/>
      <c r="F39" s="32"/>
      <c r="G39" s="11"/>
      <c r="H39" s="11"/>
    </row>
    <row r="40" spans="1:11" ht="18.75" customHeight="1">
      <c r="A40" s="15" t="s">
        <v>65</v>
      </c>
      <c r="B40" s="16">
        <v>0</v>
      </c>
      <c r="C40" s="16">
        <v>0</v>
      </c>
      <c r="D40" s="15"/>
      <c r="E40" s="32"/>
      <c r="F40" s="32"/>
      <c r="G40" s="11"/>
      <c r="H40" s="11"/>
    </row>
    <row r="41" spans="1:11" ht="31.5" customHeight="1">
      <c r="A41" s="15" t="s">
        <v>66</v>
      </c>
      <c r="B41" s="16">
        <v>195390.53</v>
      </c>
      <c r="C41" s="33">
        <v>138240.35</v>
      </c>
      <c r="D41" s="15"/>
      <c r="E41" s="32"/>
      <c r="F41" s="32"/>
      <c r="G41" s="11"/>
      <c r="H41" s="11"/>
    </row>
    <row r="42" spans="1:11" ht="30">
      <c r="A42" s="15" t="s">
        <v>67</v>
      </c>
      <c r="B42" s="16"/>
      <c r="C42" s="33"/>
      <c r="D42" s="15"/>
      <c r="E42" s="32"/>
      <c r="F42" s="32"/>
      <c r="G42" s="11"/>
      <c r="H42" s="11"/>
    </row>
    <row r="43" spans="1:11" ht="18.75" customHeight="1">
      <c r="A43" s="15" t="s">
        <v>68</v>
      </c>
      <c r="B43" s="16">
        <v>2012547.41</v>
      </c>
      <c r="C43" s="33">
        <v>2973987.03</v>
      </c>
      <c r="D43" s="15"/>
      <c r="E43" s="32"/>
      <c r="F43" s="32"/>
      <c r="G43" s="11"/>
      <c r="H43" s="11"/>
    </row>
    <row r="44" spans="1:11" ht="16.5" customHeight="1">
      <c r="A44" s="15" t="s">
        <v>69</v>
      </c>
      <c r="B44" s="22"/>
      <c r="C44" s="16"/>
      <c r="D44" s="15"/>
      <c r="E44" s="32"/>
      <c r="F44" s="32"/>
      <c r="G44" s="11"/>
      <c r="H44" s="11"/>
    </row>
    <row r="45" spans="1:11" ht="18.75" customHeight="1">
      <c r="A45" s="15" t="s">
        <v>70</v>
      </c>
      <c r="B45" s="22"/>
      <c r="C45" s="22"/>
      <c r="D45" s="15"/>
      <c r="E45" s="32"/>
      <c r="F45" s="32"/>
      <c r="G45" s="11"/>
      <c r="H45" s="11"/>
    </row>
    <row r="46" spans="1:11" ht="27" customHeight="1">
      <c r="A46" s="15" t="s">
        <v>71</v>
      </c>
      <c r="B46" s="22"/>
      <c r="C46" s="22"/>
      <c r="D46" s="15"/>
      <c r="E46" s="32"/>
      <c r="F46" s="32"/>
      <c r="G46" s="11"/>
      <c r="H46" s="11"/>
    </row>
    <row r="47" spans="1:11" ht="18.75" customHeight="1">
      <c r="A47" s="10" t="s">
        <v>72</v>
      </c>
      <c r="B47" s="13">
        <v>596.45000000000005</v>
      </c>
      <c r="C47" s="13">
        <v>65.05</v>
      </c>
      <c r="D47" s="15"/>
      <c r="E47" s="32"/>
      <c r="F47" s="32"/>
      <c r="G47" s="11"/>
      <c r="H47" s="11"/>
    </row>
    <row r="48" spans="1:11" ht="17.25" customHeight="1">
      <c r="A48" s="10" t="s">
        <v>73</v>
      </c>
      <c r="B48" s="34">
        <f>B8+B27</f>
        <v>214643276.06999996</v>
      </c>
      <c r="C48" s="35">
        <f>C8+C27</f>
        <v>193705205.98999998</v>
      </c>
      <c r="D48" s="10" t="s">
        <v>74</v>
      </c>
      <c r="E48" s="34">
        <f>E8+E15+E16+E17</f>
        <v>214643276.06999999</v>
      </c>
      <c r="F48" s="35">
        <f>F8+F15+F16+F17</f>
        <v>193705205.99000001</v>
      </c>
      <c r="G48" s="11"/>
      <c r="H48" s="11">
        <f>J46</f>
        <v>0</v>
      </c>
    </row>
    <row r="49" spans="1:10">
      <c r="A49" s="956"/>
      <c r="B49" s="956"/>
      <c r="C49" s="956"/>
      <c r="D49" s="956"/>
      <c r="E49" s="956"/>
      <c r="F49" s="956"/>
      <c r="J49" s="12"/>
    </row>
    <row r="50" spans="1:10">
      <c r="A50" s="36"/>
      <c r="B50" s="36"/>
      <c r="C50" s="37"/>
      <c r="D50" s="36"/>
      <c r="E50" s="36"/>
      <c r="F50" s="37"/>
      <c r="J50" s="12"/>
    </row>
    <row r="51" spans="1:10">
      <c r="A51" s="36"/>
      <c r="B51" s="36"/>
      <c r="C51" s="37"/>
      <c r="D51" s="36"/>
      <c r="E51" s="36"/>
      <c r="F51" s="37"/>
    </row>
    <row r="52" spans="1:10">
      <c r="A52" s="36"/>
      <c r="B52" s="36"/>
      <c r="C52" s="37"/>
      <c r="D52" s="36"/>
      <c r="E52" s="36"/>
      <c r="F52" s="38"/>
    </row>
    <row r="53" spans="1:10">
      <c r="A53" s="36"/>
      <c r="B53" s="36"/>
      <c r="C53" s="930" t="s">
        <v>75</v>
      </c>
      <c r="D53" s="931"/>
      <c r="E53" s="36"/>
      <c r="F53" s="36"/>
    </row>
    <row r="54" spans="1:10">
      <c r="A54" s="39" t="s">
        <v>76</v>
      </c>
      <c r="B54" s="39"/>
      <c r="C54" s="932" t="s">
        <v>77</v>
      </c>
      <c r="D54" s="933"/>
      <c r="E54" s="39"/>
      <c r="F54" s="39" t="s">
        <v>78</v>
      </c>
    </row>
    <row r="55" spans="1:10">
      <c r="A55" s="39" t="s">
        <v>79</v>
      </c>
      <c r="E55" s="39"/>
      <c r="F55" s="39" t="s">
        <v>80</v>
      </c>
    </row>
    <row r="56" spans="1:10">
      <c r="A56" s="39"/>
      <c r="B56" s="39"/>
      <c r="C56" s="39"/>
      <c r="E56" s="39"/>
    </row>
    <row r="57" spans="1:10">
      <c r="A57" s="39"/>
      <c r="B57" s="39"/>
      <c r="C57" s="39"/>
      <c r="E57" s="39"/>
      <c r="F57" s="12"/>
    </row>
    <row r="58" spans="1:10">
      <c r="A58" s="39"/>
      <c r="B58" s="39"/>
      <c r="C58" s="39"/>
      <c r="E58" s="39"/>
    </row>
    <row r="59" spans="1:10">
      <c r="D59" s="12"/>
    </row>
    <row r="60" spans="1:10">
      <c r="D60" s="12"/>
    </row>
    <row r="62" spans="1:10">
      <c r="D62" s="12"/>
    </row>
    <row r="63" spans="1:10">
      <c r="D63" s="6"/>
    </row>
    <row r="64" spans="1:10">
      <c r="D64" s="6"/>
    </row>
    <row r="65" spans="4:4">
      <c r="D65" s="6"/>
    </row>
    <row r="66" spans="4:4">
      <c r="D66" s="6"/>
    </row>
    <row r="67" spans="4:4">
      <c r="D67" s="6"/>
    </row>
    <row r="68" spans="4:4">
      <c r="D68" s="6"/>
    </row>
    <row r="69" spans="4:4">
      <c r="D69" s="6"/>
    </row>
    <row r="70" spans="4:4">
      <c r="D70" s="6"/>
    </row>
    <row r="71" spans="4:4">
      <c r="D71" s="6"/>
    </row>
    <row r="72" spans="4:4">
      <c r="D72" s="6"/>
    </row>
    <row r="76" spans="4:4">
      <c r="D76" s="6"/>
    </row>
    <row r="77" spans="4:4">
      <c r="D77" s="6"/>
    </row>
    <row r="78" spans="4:4">
      <c r="D78" s="6"/>
    </row>
    <row r="132" spans="2:4">
      <c r="B132" s="6"/>
      <c r="C132" s="6"/>
      <c r="D132" s="6"/>
    </row>
    <row r="133" spans="2:4">
      <c r="B133" s="6"/>
      <c r="C133" s="6"/>
      <c r="D133" s="6"/>
    </row>
    <row r="134" spans="2:4">
      <c r="B134" s="6"/>
      <c r="C134" s="6"/>
      <c r="D134" s="6"/>
    </row>
    <row r="135" spans="2:4">
      <c r="B135" s="6"/>
      <c r="C135" s="6">
        <v>1316.97</v>
      </c>
      <c r="D135" s="6"/>
    </row>
    <row r="136" spans="2:4">
      <c r="B136" s="6"/>
      <c r="C136" s="6">
        <v>300</v>
      </c>
      <c r="D136" s="6"/>
    </row>
    <row r="137" spans="2:4">
      <c r="B137" s="6"/>
      <c r="C137" s="6">
        <v>99.99</v>
      </c>
      <c r="D137" s="6"/>
    </row>
    <row r="138" spans="2:4">
      <c r="B138" s="6"/>
      <c r="C138" s="6">
        <v>85.99</v>
      </c>
      <c r="D138" s="6"/>
    </row>
    <row r="139" spans="2:4">
      <c r="B139" s="6"/>
      <c r="C139" s="6">
        <v>75</v>
      </c>
      <c r="D139" s="6"/>
    </row>
    <row r="140" spans="2:4">
      <c r="B140" s="6"/>
      <c r="C140" s="6">
        <v>65</v>
      </c>
      <c r="D140" s="6"/>
    </row>
    <row r="141" spans="2:4">
      <c r="B141" s="6"/>
      <c r="C141" s="6">
        <v>59.9</v>
      </c>
      <c r="D141" s="6"/>
    </row>
    <row r="142" spans="2:4">
      <c r="B142" s="6"/>
      <c r="C142" s="6">
        <f>SUM(C135:C141)</f>
        <v>2002.8500000000001</v>
      </c>
      <c r="D142" s="6"/>
    </row>
    <row r="143" spans="2:4">
      <c r="B143" s="6"/>
      <c r="C143" s="6">
        <v>-4797.46</v>
      </c>
      <c r="D143" s="6"/>
    </row>
    <row r="144" spans="2:4">
      <c r="B144" s="6"/>
      <c r="C144" s="6">
        <f>SUM(C142:C143)</f>
        <v>-2794.6099999999997</v>
      </c>
      <c r="D144" s="6"/>
    </row>
    <row r="145" spans="2:4">
      <c r="B145" s="6"/>
      <c r="C145" s="6"/>
      <c r="D145" s="6"/>
    </row>
    <row r="146" spans="2:4">
      <c r="B146" s="6"/>
      <c r="C146" s="6"/>
      <c r="D146" s="6"/>
    </row>
    <row r="147" spans="2:4">
      <c r="B147" s="6"/>
      <c r="C147" s="6"/>
      <c r="D147" s="6"/>
    </row>
    <row r="148" spans="2:4">
      <c r="B148" s="6"/>
      <c r="C148" s="6"/>
      <c r="D148" s="6"/>
    </row>
    <row r="149" spans="2:4">
      <c r="B149" s="6"/>
      <c r="C149" s="6"/>
      <c r="D149" s="6"/>
    </row>
    <row r="150" spans="2:4">
      <c r="B150" s="6"/>
      <c r="C150" s="6"/>
      <c r="D150" s="6"/>
    </row>
    <row r="151" spans="2:4">
      <c r="B151" s="6"/>
      <c r="C151" s="6"/>
      <c r="D151" s="6"/>
    </row>
    <row r="152" spans="2:4">
      <c r="B152" s="6"/>
      <c r="C152" s="6"/>
      <c r="D152" s="6"/>
    </row>
    <row r="153" spans="2:4">
      <c r="B153" s="6"/>
      <c r="C153" s="6"/>
      <c r="D153" s="6"/>
    </row>
    <row r="154" spans="2:4">
      <c r="B154" s="6"/>
      <c r="C154" s="6"/>
      <c r="D154" s="6"/>
    </row>
    <row r="155" spans="2:4">
      <c r="B155" s="6"/>
      <c r="C155" s="6"/>
      <c r="D155" s="6"/>
    </row>
    <row r="156" spans="2:4">
      <c r="B156" s="6"/>
      <c r="C156" s="6"/>
      <c r="D156" s="6"/>
    </row>
    <row r="157" spans="2:4">
      <c r="B157" s="6"/>
      <c r="C157" s="6"/>
      <c r="D157" s="6"/>
    </row>
    <row r="158" spans="2:4">
      <c r="B158" s="6"/>
      <c r="C158" s="6"/>
      <c r="D158" s="6"/>
    </row>
    <row r="159" spans="2:4">
      <c r="B159" s="6"/>
      <c r="C159" s="6"/>
      <c r="D159" s="6"/>
    </row>
    <row r="160" spans="2:4">
      <c r="B160" s="6"/>
      <c r="C160" s="6"/>
      <c r="D160" s="6"/>
    </row>
    <row r="161" spans="2:4">
      <c r="B161" s="6"/>
      <c r="C161" s="6"/>
      <c r="D161" s="6"/>
    </row>
    <row r="162" spans="2:4">
      <c r="B162" s="6"/>
      <c r="C162" s="6"/>
      <c r="D162" s="6"/>
    </row>
    <row r="163" spans="2:4">
      <c r="B163" s="6"/>
      <c r="C163" s="6"/>
      <c r="D163" s="6"/>
    </row>
    <row r="164" spans="2:4">
      <c r="B164" s="6"/>
      <c r="C164" s="6"/>
      <c r="D164" s="6"/>
    </row>
    <row r="165" spans="2:4">
      <c r="B165" s="6"/>
      <c r="C165" s="6"/>
      <c r="D165" s="6"/>
    </row>
    <row r="166" spans="2:4">
      <c r="B166" s="6"/>
      <c r="C166" s="6"/>
      <c r="D166" s="6"/>
    </row>
    <row r="167" spans="2:4">
      <c r="B167" s="6"/>
      <c r="C167" s="6"/>
      <c r="D167" s="6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workbookViewId="0">
      <selection activeCell="C1" sqref="C1:D3"/>
    </sheetView>
  </sheetViews>
  <sheetFormatPr defaultRowHeight="12.75"/>
  <cols>
    <col min="1" max="1" width="25.42578125" style="42" customWidth="1"/>
    <col min="2" max="2" width="34.85546875" style="42" customWidth="1"/>
    <col min="3" max="3" width="19.140625" style="42" customWidth="1"/>
    <col min="4" max="4" width="22.5703125" style="42" customWidth="1"/>
    <col min="5" max="5" width="15.5703125" style="42" customWidth="1"/>
    <col min="6" max="6" width="18.140625" style="42" customWidth="1"/>
    <col min="7" max="7" width="9.140625" style="42"/>
    <col min="8" max="8" width="17" style="42" bestFit="1" customWidth="1"/>
    <col min="9" max="9" width="15.140625" style="42" bestFit="1" customWidth="1"/>
    <col min="10" max="11" width="16.140625" style="42" bestFit="1" customWidth="1"/>
    <col min="12" max="14" width="9.140625" style="42"/>
    <col min="15" max="15" width="12.28515625" style="42" bestFit="1" customWidth="1"/>
    <col min="16" max="256" width="9.140625" style="42"/>
    <col min="257" max="257" width="25.42578125" style="42" customWidth="1"/>
    <col min="258" max="258" width="34.85546875" style="42" customWidth="1"/>
    <col min="259" max="259" width="19.140625" style="42" customWidth="1"/>
    <col min="260" max="260" width="22.5703125" style="42" customWidth="1"/>
    <col min="261" max="261" width="15.5703125" style="42" customWidth="1"/>
    <col min="262" max="262" width="18.140625" style="42" customWidth="1"/>
    <col min="263" max="263" width="9.140625" style="42"/>
    <col min="264" max="264" width="17" style="42" bestFit="1" customWidth="1"/>
    <col min="265" max="265" width="15.140625" style="42" bestFit="1" customWidth="1"/>
    <col min="266" max="267" width="16.140625" style="42" bestFit="1" customWidth="1"/>
    <col min="268" max="270" width="9.140625" style="42"/>
    <col min="271" max="271" width="12.28515625" style="42" bestFit="1" customWidth="1"/>
    <col min="272" max="512" width="9.140625" style="42"/>
    <col min="513" max="513" width="25.42578125" style="42" customWidth="1"/>
    <col min="514" max="514" width="34.85546875" style="42" customWidth="1"/>
    <col min="515" max="515" width="19.140625" style="42" customWidth="1"/>
    <col min="516" max="516" width="22.5703125" style="42" customWidth="1"/>
    <col min="517" max="517" width="15.5703125" style="42" customWidth="1"/>
    <col min="518" max="518" width="18.140625" style="42" customWidth="1"/>
    <col min="519" max="519" width="9.140625" style="42"/>
    <col min="520" max="520" width="17" style="42" bestFit="1" customWidth="1"/>
    <col min="521" max="521" width="15.140625" style="42" bestFit="1" customWidth="1"/>
    <col min="522" max="523" width="16.140625" style="42" bestFit="1" customWidth="1"/>
    <col min="524" max="526" width="9.140625" style="42"/>
    <col min="527" max="527" width="12.28515625" style="42" bestFit="1" customWidth="1"/>
    <col min="528" max="768" width="9.140625" style="42"/>
    <col min="769" max="769" width="25.42578125" style="42" customWidth="1"/>
    <col min="770" max="770" width="34.85546875" style="42" customWidth="1"/>
    <col min="771" max="771" width="19.140625" style="42" customWidth="1"/>
    <col min="772" max="772" width="22.5703125" style="42" customWidth="1"/>
    <col min="773" max="773" width="15.5703125" style="42" customWidth="1"/>
    <col min="774" max="774" width="18.140625" style="42" customWidth="1"/>
    <col min="775" max="775" width="9.140625" style="42"/>
    <col min="776" max="776" width="17" style="42" bestFit="1" customWidth="1"/>
    <col min="777" max="777" width="15.140625" style="42" bestFit="1" customWidth="1"/>
    <col min="778" max="779" width="16.140625" style="42" bestFit="1" customWidth="1"/>
    <col min="780" max="782" width="9.140625" style="42"/>
    <col min="783" max="783" width="12.28515625" style="42" bestFit="1" customWidth="1"/>
    <col min="784" max="1024" width="9.140625" style="42"/>
    <col min="1025" max="1025" width="25.42578125" style="42" customWidth="1"/>
    <col min="1026" max="1026" width="34.85546875" style="42" customWidth="1"/>
    <col min="1027" max="1027" width="19.140625" style="42" customWidth="1"/>
    <col min="1028" max="1028" width="22.5703125" style="42" customWidth="1"/>
    <col min="1029" max="1029" width="15.5703125" style="42" customWidth="1"/>
    <col min="1030" max="1030" width="18.140625" style="42" customWidth="1"/>
    <col min="1031" max="1031" width="9.140625" style="42"/>
    <col min="1032" max="1032" width="17" style="42" bestFit="1" customWidth="1"/>
    <col min="1033" max="1033" width="15.140625" style="42" bestFit="1" customWidth="1"/>
    <col min="1034" max="1035" width="16.140625" style="42" bestFit="1" customWidth="1"/>
    <col min="1036" max="1038" width="9.140625" style="42"/>
    <col min="1039" max="1039" width="12.28515625" style="42" bestFit="1" customWidth="1"/>
    <col min="1040" max="1280" width="9.140625" style="42"/>
    <col min="1281" max="1281" width="25.42578125" style="42" customWidth="1"/>
    <col min="1282" max="1282" width="34.85546875" style="42" customWidth="1"/>
    <col min="1283" max="1283" width="19.140625" style="42" customWidth="1"/>
    <col min="1284" max="1284" width="22.5703125" style="42" customWidth="1"/>
    <col min="1285" max="1285" width="15.5703125" style="42" customWidth="1"/>
    <col min="1286" max="1286" width="18.140625" style="42" customWidth="1"/>
    <col min="1287" max="1287" width="9.140625" style="42"/>
    <col min="1288" max="1288" width="17" style="42" bestFit="1" customWidth="1"/>
    <col min="1289" max="1289" width="15.140625" style="42" bestFit="1" customWidth="1"/>
    <col min="1290" max="1291" width="16.140625" style="42" bestFit="1" customWidth="1"/>
    <col min="1292" max="1294" width="9.140625" style="42"/>
    <col min="1295" max="1295" width="12.28515625" style="42" bestFit="1" customWidth="1"/>
    <col min="1296" max="1536" width="9.140625" style="42"/>
    <col min="1537" max="1537" width="25.42578125" style="42" customWidth="1"/>
    <col min="1538" max="1538" width="34.85546875" style="42" customWidth="1"/>
    <col min="1539" max="1539" width="19.140625" style="42" customWidth="1"/>
    <col min="1540" max="1540" width="22.5703125" style="42" customWidth="1"/>
    <col min="1541" max="1541" width="15.5703125" style="42" customWidth="1"/>
    <col min="1542" max="1542" width="18.140625" style="42" customWidth="1"/>
    <col min="1543" max="1543" width="9.140625" style="42"/>
    <col min="1544" max="1544" width="17" style="42" bestFit="1" customWidth="1"/>
    <col min="1545" max="1545" width="15.140625" style="42" bestFit="1" customWidth="1"/>
    <col min="1546" max="1547" width="16.140625" style="42" bestFit="1" customWidth="1"/>
    <col min="1548" max="1550" width="9.140625" style="42"/>
    <col min="1551" max="1551" width="12.28515625" style="42" bestFit="1" customWidth="1"/>
    <col min="1552" max="1792" width="9.140625" style="42"/>
    <col min="1793" max="1793" width="25.42578125" style="42" customWidth="1"/>
    <col min="1794" max="1794" width="34.85546875" style="42" customWidth="1"/>
    <col min="1795" max="1795" width="19.140625" style="42" customWidth="1"/>
    <col min="1796" max="1796" width="22.5703125" style="42" customWidth="1"/>
    <col min="1797" max="1797" width="15.5703125" style="42" customWidth="1"/>
    <col min="1798" max="1798" width="18.140625" style="42" customWidth="1"/>
    <col min="1799" max="1799" width="9.140625" style="42"/>
    <col min="1800" max="1800" width="17" style="42" bestFit="1" customWidth="1"/>
    <col min="1801" max="1801" width="15.140625" style="42" bestFit="1" customWidth="1"/>
    <col min="1802" max="1803" width="16.140625" style="42" bestFit="1" customWidth="1"/>
    <col min="1804" max="1806" width="9.140625" style="42"/>
    <col min="1807" max="1807" width="12.28515625" style="42" bestFit="1" customWidth="1"/>
    <col min="1808" max="2048" width="9.140625" style="42"/>
    <col min="2049" max="2049" width="25.42578125" style="42" customWidth="1"/>
    <col min="2050" max="2050" width="34.85546875" style="42" customWidth="1"/>
    <col min="2051" max="2051" width="19.140625" style="42" customWidth="1"/>
    <col min="2052" max="2052" width="22.5703125" style="42" customWidth="1"/>
    <col min="2053" max="2053" width="15.5703125" style="42" customWidth="1"/>
    <col min="2054" max="2054" width="18.140625" style="42" customWidth="1"/>
    <col min="2055" max="2055" width="9.140625" style="42"/>
    <col min="2056" max="2056" width="17" style="42" bestFit="1" customWidth="1"/>
    <col min="2057" max="2057" width="15.140625" style="42" bestFit="1" customWidth="1"/>
    <col min="2058" max="2059" width="16.140625" style="42" bestFit="1" customWidth="1"/>
    <col min="2060" max="2062" width="9.140625" style="42"/>
    <col min="2063" max="2063" width="12.28515625" style="42" bestFit="1" customWidth="1"/>
    <col min="2064" max="2304" width="9.140625" style="42"/>
    <col min="2305" max="2305" width="25.42578125" style="42" customWidth="1"/>
    <col min="2306" max="2306" width="34.85546875" style="42" customWidth="1"/>
    <col min="2307" max="2307" width="19.140625" style="42" customWidth="1"/>
    <col min="2308" max="2308" width="22.5703125" style="42" customWidth="1"/>
    <col min="2309" max="2309" width="15.5703125" style="42" customWidth="1"/>
    <col min="2310" max="2310" width="18.140625" style="42" customWidth="1"/>
    <col min="2311" max="2311" width="9.140625" style="42"/>
    <col min="2312" max="2312" width="17" style="42" bestFit="1" customWidth="1"/>
    <col min="2313" max="2313" width="15.140625" style="42" bestFit="1" customWidth="1"/>
    <col min="2314" max="2315" width="16.140625" style="42" bestFit="1" customWidth="1"/>
    <col min="2316" max="2318" width="9.140625" style="42"/>
    <col min="2319" max="2319" width="12.28515625" style="42" bestFit="1" customWidth="1"/>
    <col min="2320" max="2560" width="9.140625" style="42"/>
    <col min="2561" max="2561" width="25.42578125" style="42" customWidth="1"/>
    <col min="2562" max="2562" width="34.85546875" style="42" customWidth="1"/>
    <col min="2563" max="2563" width="19.140625" style="42" customWidth="1"/>
    <col min="2564" max="2564" width="22.5703125" style="42" customWidth="1"/>
    <col min="2565" max="2565" width="15.5703125" style="42" customWidth="1"/>
    <col min="2566" max="2566" width="18.140625" style="42" customWidth="1"/>
    <col min="2567" max="2567" width="9.140625" style="42"/>
    <col min="2568" max="2568" width="17" style="42" bestFit="1" customWidth="1"/>
    <col min="2569" max="2569" width="15.140625" style="42" bestFit="1" customWidth="1"/>
    <col min="2570" max="2571" width="16.140625" style="42" bestFit="1" customWidth="1"/>
    <col min="2572" max="2574" width="9.140625" style="42"/>
    <col min="2575" max="2575" width="12.28515625" style="42" bestFit="1" customWidth="1"/>
    <col min="2576" max="2816" width="9.140625" style="42"/>
    <col min="2817" max="2817" width="25.42578125" style="42" customWidth="1"/>
    <col min="2818" max="2818" width="34.85546875" style="42" customWidth="1"/>
    <col min="2819" max="2819" width="19.140625" style="42" customWidth="1"/>
    <col min="2820" max="2820" width="22.5703125" style="42" customWidth="1"/>
    <col min="2821" max="2821" width="15.5703125" style="42" customWidth="1"/>
    <col min="2822" max="2822" width="18.140625" style="42" customWidth="1"/>
    <col min="2823" max="2823" width="9.140625" style="42"/>
    <col min="2824" max="2824" width="17" style="42" bestFit="1" customWidth="1"/>
    <col min="2825" max="2825" width="15.140625" style="42" bestFit="1" customWidth="1"/>
    <col min="2826" max="2827" width="16.140625" style="42" bestFit="1" customWidth="1"/>
    <col min="2828" max="2830" width="9.140625" style="42"/>
    <col min="2831" max="2831" width="12.28515625" style="42" bestFit="1" customWidth="1"/>
    <col min="2832" max="3072" width="9.140625" style="42"/>
    <col min="3073" max="3073" width="25.42578125" style="42" customWidth="1"/>
    <col min="3074" max="3074" width="34.85546875" style="42" customWidth="1"/>
    <col min="3075" max="3075" width="19.140625" style="42" customWidth="1"/>
    <col min="3076" max="3076" width="22.5703125" style="42" customWidth="1"/>
    <col min="3077" max="3077" width="15.5703125" style="42" customWidth="1"/>
    <col min="3078" max="3078" width="18.140625" style="42" customWidth="1"/>
    <col min="3079" max="3079" width="9.140625" style="42"/>
    <col min="3080" max="3080" width="17" style="42" bestFit="1" customWidth="1"/>
    <col min="3081" max="3081" width="15.140625" style="42" bestFit="1" customWidth="1"/>
    <col min="3082" max="3083" width="16.140625" style="42" bestFit="1" customWidth="1"/>
    <col min="3084" max="3086" width="9.140625" style="42"/>
    <col min="3087" max="3087" width="12.28515625" style="42" bestFit="1" customWidth="1"/>
    <col min="3088" max="3328" width="9.140625" style="42"/>
    <col min="3329" max="3329" width="25.42578125" style="42" customWidth="1"/>
    <col min="3330" max="3330" width="34.85546875" style="42" customWidth="1"/>
    <col min="3331" max="3331" width="19.140625" style="42" customWidth="1"/>
    <col min="3332" max="3332" width="22.5703125" style="42" customWidth="1"/>
    <col min="3333" max="3333" width="15.5703125" style="42" customWidth="1"/>
    <col min="3334" max="3334" width="18.140625" style="42" customWidth="1"/>
    <col min="3335" max="3335" width="9.140625" style="42"/>
    <col min="3336" max="3336" width="17" style="42" bestFit="1" customWidth="1"/>
    <col min="3337" max="3337" width="15.140625" style="42" bestFit="1" customWidth="1"/>
    <col min="3338" max="3339" width="16.140625" style="42" bestFit="1" customWidth="1"/>
    <col min="3340" max="3342" width="9.140625" style="42"/>
    <col min="3343" max="3343" width="12.28515625" style="42" bestFit="1" customWidth="1"/>
    <col min="3344" max="3584" width="9.140625" style="42"/>
    <col min="3585" max="3585" width="25.42578125" style="42" customWidth="1"/>
    <col min="3586" max="3586" width="34.85546875" style="42" customWidth="1"/>
    <col min="3587" max="3587" width="19.140625" style="42" customWidth="1"/>
    <col min="3588" max="3588" width="22.5703125" style="42" customWidth="1"/>
    <col min="3589" max="3589" width="15.5703125" style="42" customWidth="1"/>
    <col min="3590" max="3590" width="18.140625" style="42" customWidth="1"/>
    <col min="3591" max="3591" width="9.140625" style="42"/>
    <col min="3592" max="3592" width="17" style="42" bestFit="1" customWidth="1"/>
    <col min="3593" max="3593" width="15.140625" style="42" bestFit="1" customWidth="1"/>
    <col min="3594" max="3595" width="16.140625" style="42" bestFit="1" customWidth="1"/>
    <col min="3596" max="3598" width="9.140625" style="42"/>
    <col min="3599" max="3599" width="12.28515625" style="42" bestFit="1" customWidth="1"/>
    <col min="3600" max="3840" width="9.140625" style="42"/>
    <col min="3841" max="3841" width="25.42578125" style="42" customWidth="1"/>
    <col min="3842" max="3842" width="34.85546875" style="42" customWidth="1"/>
    <col min="3843" max="3843" width="19.140625" style="42" customWidth="1"/>
    <col min="3844" max="3844" width="22.5703125" style="42" customWidth="1"/>
    <col min="3845" max="3845" width="15.5703125" style="42" customWidth="1"/>
    <col min="3846" max="3846" width="18.140625" style="42" customWidth="1"/>
    <col min="3847" max="3847" width="9.140625" style="42"/>
    <col min="3848" max="3848" width="17" style="42" bestFit="1" customWidth="1"/>
    <col min="3849" max="3849" width="15.140625" style="42" bestFit="1" customWidth="1"/>
    <col min="3850" max="3851" width="16.140625" style="42" bestFit="1" customWidth="1"/>
    <col min="3852" max="3854" width="9.140625" style="42"/>
    <col min="3855" max="3855" width="12.28515625" style="42" bestFit="1" customWidth="1"/>
    <col min="3856" max="4096" width="9.140625" style="42"/>
    <col min="4097" max="4097" width="25.42578125" style="42" customWidth="1"/>
    <col min="4098" max="4098" width="34.85546875" style="42" customWidth="1"/>
    <col min="4099" max="4099" width="19.140625" style="42" customWidth="1"/>
    <col min="4100" max="4100" width="22.5703125" style="42" customWidth="1"/>
    <col min="4101" max="4101" width="15.5703125" style="42" customWidth="1"/>
    <col min="4102" max="4102" width="18.140625" style="42" customWidth="1"/>
    <col min="4103" max="4103" width="9.140625" style="42"/>
    <col min="4104" max="4104" width="17" style="42" bestFit="1" customWidth="1"/>
    <col min="4105" max="4105" width="15.140625" style="42" bestFit="1" customWidth="1"/>
    <col min="4106" max="4107" width="16.140625" style="42" bestFit="1" customWidth="1"/>
    <col min="4108" max="4110" width="9.140625" style="42"/>
    <col min="4111" max="4111" width="12.28515625" style="42" bestFit="1" customWidth="1"/>
    <col min="4112" max="4352" width="9.140625" style="42"/>
    <col min="4353" max="4353" width="25.42578125" style="42" customWidth="1"/>
    <col min="4354" max="4354" width="34.85546875" style="42" customWidth="1"/>
    <col min="4355" max="4355" width="19.140625" style="42" customWidth="1"/>
    <col min="4356" max="4356" width="22.5703125" style="42" customWidth="1"/>
    <col min="4357" max="4357" width="15.5703125" style="42" customWidth="1"/>
    <col min="4358" max="4358" width="18.140625" style="42" customWidth="1"/>
    <col min="4359" max="4359" width="9.140625" style="42"/>
    <col min="4360" max="4360" width="17" style="42" bestFit="1" customWidth="1"/>
    <col min="4361" max="4361" width="15.140625" style="42" bestFit="1" customWidth="1"/>
    <col min="4362" max="4363" width="16.140625" style="42" bestFit="1" customWidth="1"/>
    <col min="4364" max="4366" width="9.140625" style="42"/>
    <col min="4367" max="4367" width="12.28515625" style="42" bestFit="1" customWidth="1"/>
    <col min="4368" max="4608" width="9.140625" style="42"/>
    <col min="4609" max="4609" width="25.42578125" style="42" customWidth="1"/>
    <col min="4610" max="4610" width="34.85546875" style="42" customWidth="1"/>
    <col min="4611" max="4611" width="19.140625" style="42" customWidth="1"/>
    <col min="4612" max="4612" width="22.5703125" style="42" customWidth="1"/>
    <col min="4613" max="4613" width="15.5703125" style="42" customWidth="1"/>
    <col min="4614" max="4614" width="18.140625" style="42" customWidth="1"/>
    <col min="4615" max="4615" width="9.140625" style="42"/>
    <col min="4616" max="4616" width="17" style="42" bestFit="1" customWidth="1"/>
    <col min="4617" max="4617" width="15.140625" style="42" bestFit="1" customWidth="1"/>
    <col min="4618" max="4619" width="16.140625" style="42" bestFit="1" customWidth="1"/>
    <col min="4620" max="4622" width="9.140625" style="42"/>
    <col min="4623" max="4623" width="12.28515625" style="42" bestFit="1" customWidth="1"/>
    <col min="4624" max="4864" width="9.140625" style="42"/>
    <col min="4865" max="4865" width="25.42578125" style="42" customWidth="1"/>
    <col min="4866" max="4866" width="34.85546875" style="42" customWidth="1"/>
    <col min="4867" max="4867" width="19.140625" style="42" customWidth="1"/>
    <col min="4868" max="4868" width="22.5703125" style="42" customWidth="1"/>
    <col min="4869" max="4869" width="15.5703125" style="42" customWidth="1"/>
    <col min="4870" max="4870" width="18.140625" style="42" customWidth="1"/>
    <col min="4871" max="4871" width="9.140625" style="42"/>
    <col min="4872" max="4872" width="17" style="42" bestFit="1" customWidth="1"/>
    <col min="4873" max="4873" width="15.140625" style="42" bestFit="1" customWidth="1"/>
    <col min="4874" max="4875" width="16.140625" style="42" bestFit="1" customWidth="1"/>
    <col min="4876" max="4878" width="9.140625" style="42"/>
    <col min="4879" max="4879" width="12.28515625" style="42" bestFit="1" customWidth="1"/>
    <col min="4880" max="5120" width="9.140625" style="42"/>
    <col min="5121" max="5121" width="25.42578125" style="42" customWidth="1"/>
    <col min="5122" max="5122" width="34.85546875" style="42" customWidth="1"/>
    <col min="5123" max="5123" width="19.140625" style="42" customWidth="1"/>
    <col min="5124" max="5124" width="22.5703125" style="42" customWidth="1"/>
    <col min="5125" max="5125" width="15.5703125" style="42" customWidth="1"/>
    <col min="5126" max="5126" width="18.140625" style="42" customWidth="1"/>
    <col min="5127" max="5127" width="9.140625" style="42"/>
    <col min="5128" max="5128" width="17" style="42" bestFit="1" customWidth="1"/>
    <col min="5129" max="5129" width="15.140625" style="42" bestFit="1" customWidth="1"/>
    <col min="5130" max="5131" width="16.140625" style="42" bestFit="1" customWidth="1"/>
    <col min="5132" max="5134" width="9.140625" style="42"/>
    <col min="5135" max="5135" width="12.28515625" style="42" bestFit="1" customWidth="1"/>
    <col min="5136" max="5376" width="9.140625" style="42"/>
    <col min="5377" max="5377" width="25.42578125" style="42" customWidth="1"/>
    <col min="5378" max="5378" width="34.85546875" style="42" customWidth="1"/>
    <col min="5379" max="5379" width="19.140625" style="42" customWidth="1"/>
    <col min="5380" max="5380" width="22.5703125" style="42" customWidth="1"/>
    <col min="5381" max="5381" width="15.5703125" style="42" customWidth="1"/>
    <col min="5382" max="5382" width="18.140625" style="42" customWidth="1"/>
    <col min="5383" max="5383" width="9.140625" style="42"/>
    <col min="5384" max="5384" width="17" style="42" bestFit="1" customWidth="1"/>
    <col min="5385" max="5385" width="15.140625" style="42" bestFit="1" customWidth="1"/>
    <col min="5386" max="5387" width="16.140625" style="42" bestFit="1" customWidth="1"/>
    <col min="5388" max="5390" width="9.140625" style="42"/>
    <col min="5391" max="5391" width="12.28515625" style="42" bestFit="1" customWidth="1"/>
    <col min="5392" max="5632" width="9.140625" style="42"/>
    <col min="5633" max="5633" width="25.42578125" style="42" customWidth="1"/>
    <col min="5634" max="5634" width="34.85546875" style="42" customWidth="1"/>
    <col min="5635" max="5635" width="19.140625" style="42" customWidth="1"/>
    <col min="5636" max="5636" width="22.5703125" style="42" customWidth="1"/>
    <col min="5637" max="5637" width="15.5703125" style="42" customWidth="1"/>
    <col min="5638" max="5638" width="18.140625" style="42" customWidth="1"/>
    <col min="5639" max="5639" width="9.140625" style="42"/>
    <col min="5640" max="5640" width="17" style="42" bestFit="1" customWidth="1"/>
    <col min="5641" max="5641" width="15.140625" style="42" bestFit="1" customWidth="1"/>
    <col min="5642" max="5643" width="16.140625" style="42" bestFit="1" customWidth="1"/>
    <col min="5644" max="5646" width="9.140625" style="42"/>
    <col min="5647" max="5647" width="12.28515625" style="42" bestFit="1" customWidth="1"/>
    <col min="5648" max="5888" width="9.140625" style="42"/>
    <col min="5889" max="5889" width="25.42578125" style="42" customWidth="1"/>
    <col min="5890" max="5890" width="34.85546875" style="42" customWidth="1"/>
    <col min="5891" max="5891" width="19.140625" style="42" customWidth="1"/>
    <col min="5892" max="5892" width="22.5703125" style="42" customWidth="1"/>
    <col min="5893" max="5893" width="15.5703125" style="42" customWidth="1"/>
    <col min="5894" max="5894" width="18.140625" style="42" customWidth="1"/>
    <col min="5895" max="5895" width="9.140625" style="42"/>
    <col min="5896" max="5896" width="17" style="42" bestFit="1" customWidth="1"/>
    <col min="5897" max="5897" width="15.140625" style="42" bestFit="1" customWidth="1"/>
    <col min="5898" max="5899" width="16.140625" style="42" bestFit="1" customWidth="1"/>
    <col min="5900" max="5902" width="9.140625" style="42"/>
    <col min="5903" max="5903" width="12.28515625" style="42" bestFit="1" customWidth="1"/>
    <col min="5904" max="6144" width="9.140625" style="42"/>
    <col min="6145" max="6145" width="25.42578125" style="42" customWidth="1"/>
    <col min="6146" max="6146" width="34.85546875" style="42" customWidth="1"/>
    <col min="6147" max="6147" width="19.140625" style="42" customWidth="1"/>
    <col min="6148" max="6148" width="22.5703125" style="42" customWidth="1"/>
    <col min="6149" max="6149" width="15.5703125" style="42" customWidth="1"/>
    <col min="6150" max="6150" width="18.140625" style="42" customWidth="1"/>
    <col min="6151" max="6151" width="9.140625" style="42"/>
    <col min="6152" max="6152" width="17" style="42" bestFit="1" customWidth="1"/>
    <col min="6153" max="6153" width="15.140625" style="42" bestFit="1" customWidth="1"/>
    <col min="6154" max="6155" width="16.140625" style="42" bestFit="1" customWidth="1"/>
    <col min="6156" max="6158" width="9.140625" style="42"/>
    <col min="6159" max="6159" width="12.28515625" style="42" bestFit="1" customWidth="1"/>
    <col min="6160" max="6400" width="9.140625" style="42"/>
    <col min="6401" max="6401" width="25.42578125" style="42" customWidth="1"/>
    <col min="6402" max="6402" width="34.85546875" style="42" customWidth="1"/>
    <col min="6403" max="6403" width="19.140625" style="42" customWidth="1"/>
    <col min="6404" max="6404" width="22.5703125" style="42" customWidth="1"/>
    <col min="6405" max="6405" width="15.5703125" style="42" customWidth="1"/>
    <col min="6406" max="6406" width="18.140625" style="42" customWidth="1"/>
    <col min="6407" max="6407" width="9.140625" style="42"/>
    <col min="6408" max="6408" width="17" style="42" bestFit="1" customWidth="1"/>
    <col min="6409" max="6409" width="15.140625" style="42" bestFit="1" customWidth="1"/>
    <col min="6410" max="6411" width="16.140625" style="42" bestFit="1" customWidth="1"/>
    <col min="6412" max="6414" width="9.140625" style="42"/>
    <col min="6415" max="6415" width="12.28515625" style="42" bestFit="1" customWidth="1"/>
    <col min="6416" max="6656" width="9.140625" style="42"/>
    <col min="6657" max="6657" width="25.42578125" style="42" customWidth="1"/>
    <col min="6658" max="6658" width="34.85546875" style="42" customWidth="1"/>
    <col min="6659" max="6659" width="19.140625" style="42" customWidth="1"/>
    <col min="6660" max="6660" width="22.5703125" style="42" customWidth="1"/>
    <col min="6661" max="6661" width="15.5703125" style="42" customWidth="1"/>
    <col min="6662" max="6662" width="18.140625" style="42" customWidth="1"/>
    <col min="6663" max="6663" width="9.140625" style="42"/>
    <col min="6664" max="6664" width="17" style="42" bestFit="1" customWidth="1"/>
    <col min="6665" max="6665" width="15.140625" style="42" bestFit="1" customWidth="1"/>
    <col min="6666" max="6667" width="16.140625" style="42" bestFit="1" customWidth="1"/>
    <col min="6668" max="6670" width="9.140625" style="42"/>
    <col min="6671" max="6671" width="12.28515625" style="42" bestFit="1" customWidth="1"/>
    <col min="6672" max="6912" width="9.140625" style="42"/>
    <col min="6913" max="6913" width="25.42578125" style="42" customWidth="1"/>
    <col min="6914" max="6914" width="34.85546875" style="42" customWidth="1"/>
    <col min="6915" max="6915" width="19.140625" style="42" customWidth="1"/>
    <col min="6916" max="6916" width="22.5703125" style="42" customWidth="1"/>
    <col min="6917" max="6917" width="15.5703125" style="42" customWidth="1"/>
    <col min="6918" max="6918" width="18.140625" style="42" customWidth="1"/>
    <col min="6919" max="6919" width="9.140625" style="42"/>
    <col min="6920" max="6920" width="17" style="42" bestFit="1" customWidth="1"/>
    <col min="6921" max="6921" width="15.140625" style="42" bestFit="1" customWidth="1"/>
    <col min="6922" max="6923" width="16.140625" style="42" bestFit="1" customWidth="1"/>
    <col min="6924" max="6926" width="9.140625" style="42"/>
    <col min="6927" max="6927" width="12.28515625" style="42" bestFit="1" customWidth="1"/>
    <col min="6928" max="7168" width="9.140625" style="42"/>
    <col min="7169" max="7169" width="25.42578125" style="42" customWidth="1"/>
    <col min="7170" max="7170" width="34.85546875" style="42" customWidth="1"/>
    <col min="7171" max="7171" width="19.140625" style="42" customWidth="1"/>
    <col min="7172" max="7172" width="22.5703125" style="42" customWidth="1"/>
    <col min="7173" max="7173" width="15.5703125" style="42" customWidth="1"/>
    <col min="7174" max="7174" width="18.140625" style="42" customWidth="1"/>
    <col min="7175" max="7175" width="9.140625" style="42"/>
    <col min="7176" max="7176" width="17" style="42" bestFit="1" customWidth="1"/>
    <col min="7177" max="7177" width="15.140625" style="42" bestFit="1" customWidth="1"/>
    <col min="7178" max="7179" width="16.140625" style="42" bestFit="1" customWidth="1"/>
    <col min="7180" max="7182" width="9.140625" style="42"/>
    <col min="7183" max="7183" width="12.28515625" style="42" bestFit="1" customWidth="1"/>
    <col min="7184" max="7424" width="9.140625" style="42"/>
    <col min="7425" max="7425" width="25.42578125" style="42" customWidth="1"/>
    <col min="7426" max="7426" width="34.85546875" style="42" customWidth="1"/>
    <col min="7427" max="7427" width="19.140625" style="42" customWidth="1"/>
    <col min="7428" max="7428" width="22.5703125" style="42" customWidth="1"/>
    <col min="7429" max="7429" width="15.5703125" style="42" customWidth="1"/>
    <col min="7430" max="7430" width="18.140625" style="42" customWidth="1"/>
    <col min="7431" max="7431" width="9.140625" style="42"/>
    <col min="7432" max="7432" width="17" style="42" bestFit="1" customWidth="1"/>
    <col min="7433" max="7433" width="15.140625" style="42" bestFit="1" customWidth="1"/>
    <col min="7434" max="7435" width="16.140625" style="42" bestFit="1" customWidth="1"/>
    <col min="7436" max="7438" width="9.140625" style="42"/>
    <col min="7439" max="7439" width="12.28515625" style="42" bestFit="1" customWidth="1"/>
    <col min="7440" max="7680" width="9.140625" style="42"/>
    <col min="7681" max="7681" width="25.42578125" style="42" customWidth="1"/>
    <col min="7682" max="7682" width="34.85546875" style="42" customWidth="1"/>
    <col min="7683" max="7683" width="19.140625" style="42" customWidth="1"/>
    <col min="7684" max="7684" width="22.5703125" style="42" customWidth="1"/>
    <col min="7685" max="7685" width="15.5703125" style="42" customWidth="1"/>
    <col min="7686" max="7686" width="18.140625" style="42" customWidth="1"/>
    <col min="7687" max="7687" width="9.140625" style="42"/>
    <col min="7688" max="7688" width="17" style="42" bestFit="1" customWidth="1"/>
    <col min="7689" max="7689" width="15.140625" style="42" bestFit="1" customWidth="1"/>
    <col min="7690" max="7691" width="16.140625" style="42" bestFit="1" customWidth="1"/>
    <col min="7692" max="7694" width="9.140625" style="42"/>
    <col min="7695" max="7695" width="12.28515625" style="42" bestFit="1" customWidth="1"/>
    <col min="7696" max="7936" width="9.140625" style="42"/>
    <col min="7937" max="7937" width="25.42578125" style="42" customWidth="1"/>
    <col min="7938" max="7938" width="34.85546875" style="42" customWidth="1"/>
    <col min="7939" max="7939" width="19.140625" style="42" customWidth="1"/>
    <col min="7940" max="7940" width="22.5703125" style="42" customWidth="1"/>
    <col min="7941" max="7941" width="15.5703125" style="42" customWidth="1"/>
    <col min="7942" max="7942" width="18.140625" style="42" customWidth="1"/>
    <col min="7943" max="7943" width="9.140625" style="42"/>
    <col min="7944" max="7944" width="17" style="42" bestFit="1" customWidth="1"/>
    <col min="7945" max="7945" width="15.140625" style="42" bestFit="1" customWidth="1"/>
    <col min="7946" max="7947" width="16.140625" style="42" bestFit="1" customWidth="1"/>
    <col min="7948" max="7950" width="9.140625" style="42"/>
    <col min="7951" max="7951" width="12.28515625" style="42" bestFit="1" customWidth="1"/>
    <col min="7952" max="8192" width="9.140625" style="42"/>
    <col min="8193" max="8193" width="25.42578125" style="42" customWidth="1"/>
    <col min="8194" max="8194" width="34.85546875" style="42" customWidth="1"/>
    <col min="8195" max="8195" width="19.140625" style="42" customWidth="1"/>
    <col min="8196" max="8196" width="22.5703125" style="42" customWidth="1"/>
    <col min="8197" max="8197" width="15.5703125" style="42" customWidth="1"/>
    <col min="8198" max="8198" width="18.140625" style="42" customWidth="1"/>
    <col min="8199" max="8199" width="9.140625" style="42"/>
    <col min="8200" max="8200" width="17" style="42" bestFit="1" customWidth="1"/>
    <col min="8201" max="8201" width="15.140625" style="42" bestFit="1" customWidth="1"/>
    <col min="8202" max="8203" width="16.140625" style="42" bestFit="1" customWidth="1"/>
    <col min="8204" max="8206" width="9.140625" style="42"/>
    <col min="8207" max="8207" width="12.28515625" style="42" bestFit="1" customWidth="1"/>
    <col min="8208" max="8448" width="9.140625" style="42"/>
    <col min="8449" max="8449" width="25.42578125" style="42" customWidth="1"/>
    <col min="8450" max="8450" width="34.85546875" style="42" customWidth="1"/>
    <col min="8451" max="8451" width="19.140625" style="42" customWidth="1"/>
    <col min="8452" max="8452" width="22.5703125" style="42" customWidth="1"/>
    <col min="8453" max="8453" width="15.5703125" style="42" customWidth="1"/>
    <col min="8454" max="8454" width="18.140625" style="42" customWidth="1"/>
    <col min="8455" max="8455" width="9.140625" style="42"/>
    <col min="8456" max="8456" width="17" style="42" bestFit="1" customWidth="1"/>
    <col min="8457" max="8457" width="15.140625" style="42" bestFit="1" customWidth="1"/>
    <col min="8458" max="8459" width="16.140625" style="42" bestFit="1" customWidth="1"/>
    <col min="8460" max="8462" width="9.140625" style="42"/>
    <col min="8463" max="8463" width="12.28515625" style="42" bestFit="1" customWidth="1"/>
    <col min="8464" max="8704" width="9.140625" style="42"/>
    <col min="8705" max="8705" width="25.42578125" style="42" customWidth="1"/>
    <col min="8706" max="8706" width="34.85546875" style="42" customWidth="1"/>
    <col min="8707" max="8707" width="19.140625" style="42" customWidth="1"/>
    <col min="8708" max="8708" width="22.5703125" style="42" customWidth="1"/>
    <col min="8709" max="8709" width="15.5703125" style="42" customWidth="1"/>
    <col min="8710" max="8710" width="18.140625" style="42" customWidth="1"/>
    <col min="8711" max="8711" width="9.140625" style="42"/>
    <col min="8712" max="8712" width="17" style="42" bestFit="1" customWidth="1"/>
    <col min="8713" max="8713" width="15.140625" style="42" bestFit="1" customWidth="1"/>
    <col min="8714" max="8715" width="16.140625" style="42" bestFit="1" customWidth="1"/>
    <col min="8716" max="8718" width="9.140625" style="42"/>
    <col min="8719" max="8719" width="12.28515625" style="42" bestFit="1" customWidth="1"/>
    <col min="8720" max="8960" width="9.140625" style="42"/>
    <col min="8961" max="8961" width="25.42578125" style="42" customWidth="1"/>
    <col min="8962" max="8962" width="34.85546875" style="42" customWidth="1"/>
    <col min="8963" max="8963" width="19.140625" style="42" customWidth="1"/>
    <col min="8964" max="8964" width="22.5703125" style="42" customWidth="1"/>
    <col min="8965" max="8965" width="15.5703125" style="42" customWidth="1"/>
    <col min="8966" max="8966" width="18.140625" style="42" customWidth="1"/>
    <col min="8967" max="8967" width="9.140625" style="42"/>
    <col min="8968" max="8968" width="17" style="42" bestFit="1" customWidth="1"/>
    <col min="8969" max="8969" width="15.140625" style="42" bestFit="1" customWidth="1"/>
    <col min="8970" max="8971" width="16.140625" style="42" bestFit="1" customWidth="1"/>
    <col min="8972" max="8974" width="9.140625" style="42"/>
    <col min="8975" max="8975" width="12.28515625" style="42" bestFit="1" customWidth="1"/>
    <col min="8976" max="9216" width="9.140625" style="42"/>
    <col min="9217" max="9217" width="25.42578125" style="42" customWidth="1"/>
    <col min="9218" max="9218" width="34.85546875" style="42" customWidth="1"/>
    <col min="9219" max="9219" width="19.140625" style="42" customWidth="1"/>
    <col min="9220" max="9220" width="22.5703125" style="42" customWidth="1"/>
    <col min="9221" max="9221" width="15.5703125" style="42" customWidth="1"/>
    <col min="9222" max="9222" width="18.140625" style="42" customWidth="1"/>
    <col min="9223" max="9223" width="9.140625" style="42"/>
    <col min="9224" max="9224" width="17" style="42" bestFit="1" customWidth="1"/>
    <col min="9225" max="9225" width="15.140625" style="42" bestFit="1" customWidth="1"/>
    <col min="9226" max="9227" width="16.140625" style="42" bestFit="1" customWidth="1"/>
    <col min="9228" max="9230" width="9.140625" style="42"/>
    <col min="9231" max="9231" width="12.28515625" style="42" bestFit="1" customWidth="1"/>
    <col min="9232" max="9472" width="9.140625" style="42"/>
    <col min="9473" max="9473" width="25.42578125" style="42" customWidth="1"/>
    <col min="9474" max="9474" width="34.85546875" style="42" customWidth="1"/>
    <col min="9475" max="9475" width="19.140625" style="42" customWidth="1"/>
    <col min="9476" max="9476" width="22.5703125" style="42" customWidth="1"/>
    <col min="9477" max="9477" width="15.5703125" style="42" customWidth="1"/>
    <col min="9478" max="9478" width="18.140625" style="42" customWidth="1"/>
    <col min="9479" max="9479" width="9.140625" style="42"/>
    <col min="9480" max="9480" width="17" style="42" bestFit="1" customWidth="1"/>
    <col min="9481" max="9481" width="15.140625" style="42" bestFit="1" customWidth="1"/>
    <col min="9482" max="9483" width="16.140625" style="42" bestFit="1" customWidth="1"/>
    <col min="9484" max="9486" width="9.140625" style="42"/>
    <col min="9487" max="9487" width="12.28515625" style="42" bestFit="1" customWidth="1"/>
    <col min="9488" max="9728" width="9.140625" style="42"/>
    <col min="9729" max="9729" width="25.42578125" style="42" customWidth="1"/>
    <col min="9730" max="9730" width="34.85546875" style="42" customWidth="1"/>
    <col min="9731" max="9731" width="19.140625" style="42" customWidth="1"/>
    <col min="9732" max="9732" width="22.5703125" style="42" customWidth="1"/>
    <col min="9733" max="9733" width="15.5703125" style="42" customWidth="1"/>
    <col min="9734" max="9734" width="18.140625" style="42" customWidth="1"/>
    <col min="9735" max="9735" width="9.140625" style="42"/>
    <col min="9736" max="9736" width="17" style="42" bestFit="1" customWidth="1"/>
    <col min="9737" max="9737" width="15.140625" style="42" bestFit="1" customWidth="1"/>
    <col min="9738" max="9739" width="16.140625" style="42" bestFit="1" customWidth="1"/>
    <col min="9740" max="9742" width="9.140625" style="42"/>
    <col min="9743" max="9743" width="12.28515625" style="42" bestFit="1" customWidth="1"/>
    <col min="9744" max="9984" width="9.140625" style="42"/>
    <col min="9985" max="9985" width="25.42578125" style="42" customWidth="1"/>
    <col min="9986" max="9986" width="34.85546875" style="42" customWidth="1"/>
    <col min="9987" max="9987" width="19.140625" style="42" customWidth="1"/>
    <col min="9988" max="9988" width="22.5703125" style="42" customWidth="1"/>
    <col min="9989" max="9989" width="15.5703125" style="42" customWidth="1"/>
    <col min="9990" max="9990" width="18.140625" style="42" customWidth="1"/>
    <col min="9991" max="9991" width="9.140625" style="42"/>
    <col min="9992" max="9992" width="17" style="42" bestFit="1" customWidth="1"/>
    <col min="9993" max="9993" width="15.140625" style="42" bestFit="1" customWidth="1"/>
    <col min="9994" max="9995" width="16.140625" style="42" bestFit="1" customWidth="1"/>
    <col min="9996" max="9998" width="9.140625" style="42"/>
    <col min="9999" max="9999" width="12.28515625" style="42" bestFit="1" customWidth="1"/>
    <col min="10000" max="10240" width="9.140625" style="42"/>
    <col min="10241" max="10241" width="25.42578125" style="42" customWidth="1"/>
    <col min="10242" max="10242" width="34.85546875" style="42" customWidth="1"/>
    <col min="10243" max="10243" width="19.140625" style="42" customWidth="1"/>
    <col min="10244" max="10244" width="22.5703125" style="42" customWidth="1"/>
    <col min="10245" max="10245" width="15.5703125" style="42" customWidth="1"/>
    <col min="10246" max="10246" width="18.140625" style="42" customWidth="1"/>
    <col min="10247" max="10247" width="9.140625" style="42"/>
    <col min="10248" max="10248" width="17" style="42" bestFit="1" customWidth="1"/>
    <col min="10249" max="10249" width="15.140625" style="42" bestFit="1" customWidth="1"/>
    <col min="10250" max="10251" width="16.140625" style="42" bestFit="1" customWidth="1"/>
    <col min="10252" max="10254" width="9.140625" style="42"/>
    <col min="10255" max="10255" width="12.28515625" style="42" bestFit="1" customWidth="1"/>
    <col min="10256" max="10496" width="9.140625" style="42"/>
    <col min="10497" max="10497" width="25.42578125" style="42" customWidth="1"/>
    <col min="10498" max="10498" width="34.85546875" style="42" customWidth="1"/>
    <col min="10499" max="10499" width="19.140625" style="42" customWidth="1"/>
    <col min="10500" max="10500" width="22.5703125" style="42" customWidth="1"/>
    <col min="10501" max="10501" width="15.5703125" style="42" customWidth="1"/>
    <col min="10502" max="10502" width="18.140625" style="42" customWidth="1"/>
    <col min="10503" max="10503" width="9.140625" style="42"/>
    <col min="10504" max="10504" width="17" style="42" bestFit="1" customWidth="1"/>
    <col min="10505" max="10505" width="15.140625" style="42" bestFit="1" customWidth="1"/>
    <col min="10506" max="10507" width="16.140625" style="42" bestFit="1" customWidth="1"/>
    <col min="10508" max="10510" width="9.140625" style="42"/>
    <col min="10511" max="10511" width="12.28515625" style="42" bestFit="1" customWidth="1"/>
    <col min="10512" max="10752" width="9.140625" style="42"/>
    <col min="10753" max="10753" width="25.42578125" style="42" customWidth="1"/>
    <col min="10754" max="10754" width="34.85546875" style="42" customWidth="1"/>
    <col min="10755" max="10755" width="19.140625" style="42" customWidth="1"/>
    <col min="10756" max="10756" width="22.5703125" style="42" customWidth="1"/>
    <col min="10757" max="10757" width="15.5703125" style="42" customWidth="1"/>
    <col min="10758" max="10758" width="18.140625" style="42" customWidth="1"/>
    <col min="10759" max="10759" width="9.140625" style="42"/>
    <col min="10760" max="10760" width="17" style="42" bestFit="1" customWidth="1"/>
    <col min="10761" max="10761" width="15.140625" style="42" bestFit="1" customWidth="1"/>
    <col min="10762" max="10763" width="16.140625" style="42" bestFit="1" customWidth="1"/>
    <col min="10764" max="10766" width="9.140625" style="42"/>
    <col min="10767" max="10767" width="12.28515625" style="42" bestFit="1" customWidth="1"/>
    <col min="10768" max="11008" width="9.140625" style="42"/>
    <col min="11009" max="11009" width="25.42578125" style="42" customWidth="1"/>
    <col min="11010" max="11010" width="34.85546875" style="42" customWidth="1"/>
    <col min="11011" max="11011" width="19.140625" style="42" customWidth="1"/>
    <col min="11012" max="11012" width="22.5703125" style="42" customWidth="1"/>
    <col min="11013" max="11013" width="15.5703125" style="42" customWidth="1"/>
    <col min="11014" max="11014" width="18.140625" style="42" customWidth="1"/>
    <col min="11015" max="11015" width="9.140625" style="42"/>
    <col min="11016" max="11016" width="17" style="42" bestFit="1" customWidth="1"/>
    <col min="11017" max="11017" width="15.140625" style="42" bestFit="1" customWidth="1"/>
    <col min="11018" max="11019" width="16.140625" style="42" bestFit="1" customWidth="1"/>
    <col min="11020" max="11022" width="9.140625" style="42"/>
    <col min="11023" max="11023" width="12.28515625" style="42" bestFit="1" customWidth="1"/>
    <col min="11024" max="11264" width="9.140625" style="42"/>
    <col min="11265" max="11265" width="25.42578125" style="42" customWidth="1"/>
    <col min="11266" max="11266" width="34.85546875" style="42" customWidth="1"/>
    <col min="11267" max="11267" width="19.140625" style="42" customWidth="1"/>
    <col min="11268" max="11268" width="22.5703125" style="42" customWidth="1"/>
    <col min="11269" max="11269" width="15.5703125" style="42" customWidth="1"/>
    <col min="11270" max="11270" width="18.140625" style="42" customWidth="1"/>
    <col min="11271" max="11271" width="9.140625" style="42"/>
    <col min="11272" max="11272" width="17" style="42" bestFit="1" customWidth="1"/>
    <col min="11273" max="11273" width="15.140625" style="42" bestFit="1" customWidth="1"/>
    <col min="11274" max="11275" width="16.140625" style="42" bestFit="1" customWidth="1"/>
    <col min="11276" max="11278" width="9.140625" style="42"/>
    <col min="11279" max="11279" width="12.28515625" style="42" bestFit="1" customWidth="1"/>
    <col min="11280" max="11520" width="9.140625" style="42"/>
    <col min="11521" max="11521" width="25.42578125" style="42" customWidth="1"/>
    <col min="11522" max="11522" width="34.85546875" style="42" customWidth="1"/>
    <col min="11523" max="11523" width="19.140625" style="42" customWidth="1"/>
    <col min="11524" max="11524" width="22.5703125" style="42" customWidth="1"/>
    <col min="11525" max="11525" width="15.5703125" style="42" customWidth="1"/>
    <col min="11526" max="11526" width="18.140625" style="42" customWidth="1"/>
    <col min="11527" max="11527" width="9.140625" style="42"/>
    <col min="11528" max="11528" width="17" style="42" bestFit="1" customWidth="1"/>
    <col min="11529" max="11529" width="15.140625" style="42" bestFit="1" customWidth="1"/>
    <col min="11530" max="11531" width="16.140625" style="42" bestFit="1" customWidth="1"/>
    <col min="11532" max="11534" width="9.140625" style="42"/>
    <col min="11535" max="11535" width="12.28515625" style="42" bestFit="1" customWidth="1"/>
    <col min="11536" max="11776" width="9.140625" style="42"/>
    <col min="11777" max="11777" width="25.42578125" style="42" customWidth="1"/>
    <col min="11778" max="11778" width="34.85546875" style="42" customWidth="1"/>
    <col min="11779" max="11779" width="19.140625" style="42" customWidth="1"/>
    <col min="11780" max="11780" width="22.5703125" style="42" customWidth="1"/>
    <col min="11781" max="11781" width="15.5703125" style="42" customWidth="1"/>
    <col min="11782" max="11782" width="18.140625" style="42" customWidth="1"/>
    <col min="11783" max="11783" width="9.140625" style="42"/>
    <col min="11784" max="11784" width="17" style="42" bestFit="1" customWidth="1"/>
    <col min="11785" max="11785" width="15.140625" style="42" bestFit="1" customWidth="1"/>
    <col min="11786" max="11787" width="16.140625" style="42" bestFit="1" customWidth="1"/>
    <col min="11788" max="11790" width="9.140625" style="42"/>
    <col min="11791" max="11791" width="12.28515625" style="42" bestFit="1" customWidth="1"/>
    <col min="11792" max="12032" width="9.140625" style="42"/>
    <col min="12033" max="12033" width="25.42578125" style="42" customWidth="1"/>
    <col min="12034" max="12034" width="34.85546875" style="42" customWidth="1"/>
    <col min="12035" max="12035" width="19.140625" style="42" customWidth="1"/>
    <col min="12036" max="12036" width="22.5703125" style="42" customWidth="1"/>
    <col min="12037" max="12037" width="15.5703125" style="42" customWidth="1"/>
    <col min="12038" max="12038" width="18.140625" style="42" customWidth="1"/>
    <col min="12039" max="12039" width="9.140625" style="42"/>
    <col min="12040" max="12040" width="17" style="42" bestFit="1" customWidth="1"/>
    <col min="12041" max="12041" width="15.140625" style="42" bestFit="1" customWidth="1"/>
    <col min="12042" max="12043" width="16.140625" style="42" bestFit="1" customWidth="1"/>
    <col min="12044" max="12046" width="9.140625" style="42"/>
    <col min="12047" max="12047" width="12.28515625" style="42" bestFit="1" customWidth="1"/>
    <col min="12048" max="12288" width="9.140625" style="42"/>
    <col min="12289" max="12289" width="25.42578125" style="42" customWidth="1"/>
    <col min="12290" max="12290" width="34.85546875" style="42" customWidth="1"/>
    <col min="12291" max="12291" width="19.140625" style="42" customWidth="1"/>
    <col min="12292" max="12292" width="22.5703125" style="42" customWidth="1"/>
    <col min="12293" max="12293" width="15.5703125" style="42" customWidth="1"/>
    <col min="12294" max="12294" width="18.140625" style="42" customWidth="1"/>
    <col min="12295" max="12295" width="9.140625" style="42"/>
    <col min="12296" max="12296" width="17" style="42" bestFit="1" customWidth="1"/>
    <col min="12297" max="12297" width="15.140625" style="42" bestFit="1" customWidth="1"/>
    <col min="12298" max="12299" width="16.140625" style="42" bestFit="1" customWidth="1"/>
    <col min="12300" max="12302" width="9.140625" style="42"/>
    <col min="12303" max="12303" width="12.28515625" style="42" bestFit="1" customWidth="1"/>
    <col min="12304" max="12544" width="9.140625" style="42"/>
    <col min="12545" max="12545" width="25.42578125" style="42" customWidth="1"/>
    <col min="12546" max="12546" width="34.85546875" style="42" customWidth="1"/>
    <col min="12547" max="12547" width="19.140625" style="42" customWidth="1"/>
    <col min="12548" max="12548" width="22.5703125" style="42" customWidth="1"/>
    <col min="12549" max="12549" width="15.5703125" style="42" customWidth="1"/>
    <col min="12550" max="12550" width="18.140625" style="42" customWidth="1"/>
    <col min="12551" max="12551" width="9.140625" style="42"/>
    <col min="12552" max="12552" width="17" style="42" bestFit="1" customWidth="1"/>
    <col min="12553" max="12553" width="15.140625" style="42" bestFit="1" customWidth="1"/>
    <col min="12554" max="12555" width="16.140625" style="42" bestFit="1" customWidth="1"/>
    <col min="12556" max="12558" width="9.140625" style="42"/>
    <col min="12559" max="12559" width="12.28515625" style="42" bestFit="1" customWidth="1"/>
    <col min="12560" max="12800" width="9.140625" style="42"/>
    <col min="12801" max="12801" width="25.42578125" style="42" customWidth="1"/>
    <col min="12802" max="12802" width="34.85546875" style="42" customWidth="1"/>
    <col min="12803" max="12803" width="19.140625" style="42" customWidth="1"/>
    <col min="12804" max="12804" width="22.5703125" style="42" customWidth="1"/>
    <col min="12805" max="12805" width="15.5703125" style="42" customWidth="1"/>
    <col min="12806" max="12806" width="18.140625" style="42" customWidth="1"/>
    <col min="12807" max="12807" width="9.140625" style="42"/>
    <col min="12808" max="12808" width="17" style="42" bestFit="1" customWidth="1"/>
    <col min="12809" max="12809" width="15.140625" style="42" bestFit="1" customWidth="1"/>
    <col min="12810" max="12811" width="16.140625" style="42" bestFit="1" customWidth="1"/>
    <col min="12812" max="12814" width="9.140625" style="42"/>
    <col min="12815" max="12815" width="12.28515625" style="42" bestFit="1" customWidth="1"/>
    <col min="12816" max="13056" width="9.140625" style="42"/>
    <col min="13057" max="13057" width="25.42578125" style="42" customWidth="1"/>
    <col min="13058" max="13058" width="34.85546875" style="42" customWidth="1"/>
    <col min="13059" max="13059" width="19.140625" style="42" customWidth="1"/>
    <col min="13060" max="13060" width="22.5703125" style="42" customWidth="1"/>
    <col min="13061" max="13061" width="15.5703125" style="42" customWidth="1"/>
    <col min="13062" max="13062" width="18.140625" style="42" customWidth="1"/>
    <col min="13063" max="13063" width="9.140625" style="42"/>
    <col min="13064" max="13064" width="17" style="42" bestFit="1" customWidth="1"/>
    <col min="13065" max="13065" width="15.140625" style="42" bestFit="1" customWidth="1"/>
    <col min="13066" max="13067" width="16.140625" style="42" bestFit="1" customWidth="1"/>
    <col min="13068" max="13070" width="9.140625" style="42"/>
    <col min="13071" max="13071" width="12.28515625" style="42" bestFit="1" customWidth="1"/>
    <col min="13072" max="13312" width="9.140625" style="42"/>
    <col min="13313" max="13313" width="25.42578125" style="42" customWidth="1"/>
    <col min="13314" max="13314" width="34.85546875" style="42" customWidth="1"/>
    <col min="13315" max="13315" width="19.140625" style="42" customWidth="1"/>
    <col min="13316" max="13316" width="22.5703125" style="42" customWidth="1"/>
    <col min="13317" max="13317" width="15.5703125" style="42" customWidth="1"/>
    <col min="13318" max="13318" width="18.140625" style="42" customWidth="1"/>
    <col min="13319" max="13319" width="9.140625" style="42"/>
    <col min="13320" max="13320" width="17" style="42" bestFit="1" customWidth="1"/>
    <col min="13321" max="13321" width="15.140625" style="42" bestFit="1" customWidth="1"/>
    <col min="13322" max="13323" width="16.140625" style="42" bestFit="1" customWidth="1"/>
    <col min="13324" max="13326" width="9.140625" style="42"/>
    <col min="13327" max="13327" width="12.28515625" style="42" bestFit="1" customWidth="1"/>
    <col min="13328" max="13568" width="9.140625" style="42"/>
    <col min="13569" max="13569" width="25.42578125" style="42" customWidth="1"/>
    <col min="13570" max="13570" width="34.85546875" style="42" customWidth="1"/>
    <col min="13571" max="13571" width="19.140625" style="42" customWidth="1"/>
    <col min="13572" max="13572" width="22.5703125" style="42" customWidth="1"/>
    <col min="13573" max="13573" width="15.5703125" style="42" customWidth="1"/>
    <col min="13574" max="13574" width="18.140625" style="42" customWidth="1"/>
    <col min="13575" max="13575" width="9.140625" style="42"/>
    <col min="13576" max="13576" width="17" style="42" bestFit="1" customWidth="1"/>
    <col min="13577" max="13577" width="15.140625" style="42" bestFit="1" customWidth="1"/>
    <col min="13578" max="13579" width="16.140625" style="42" bestFit="1" customWidth="1"/>
    <col min="13580" max="13582" width="9.140625" style="42"/>
    <col min="13583" max="13583" width="12.28515625" style="42" bestFit="1" customWidth="1"/>
    <col min="13584" max="13824" width="9.140625" style="42"/>
    <col min="13825" max="13825" width="25.42578125" style="42" customWidth="1"/>
    <col min="13826" max="13826" width="34.85546875" style="42" customWidth="1"/>
    <col min="13827" max="13827" width="19.140625" style="42" customWidth="1"/>
    <col min="13828" max="13828" width="22.5703125" style="42" customWidth="1"/>
    <col min="13829" max="13829" width="15.5703125" style="42" customWidth="1"/>
    <col min="13830" max="13830" width="18.140625" style="42" customWidth="1"/>
    <col min="13831" max="13831" width="9.140625" style="42"/>
    <col min="13832" max="13832" width="17" style="42" bestFit="1" customWidth="1"/>
    <col min="13833" max="13833" width="15.140625" style="42" bestFit="1" customWidth="1"/>
    <col min="13834" max="13835" width="16.140625" style="42" bestFit="1" customWidth="1"/>
    <col min="13836" max="13838" width="9.140625" style="42"/>
    <col min="13839" max="13839" width="12.28515625" style="42" bestFit="1" customWidth="1"/>
    <col min="13840" max="14080" width="9.140625" style="42"/>
    <col min="14081" max="14081" width="25.42578125" style="42" customWidth="1"/>
    <col min="14082" max="14082" width="34.85546875" style="42" customWidth="1"/>
    <col min="14083" max="14083" width="19.140625" style="42" customWidth="1"/>
    <col min="14084" max="14084" width="22.5703125" style="42" customWidth="1"/>
    <col min="14085" max="14085" width="15.5703125" style="42" customWidth="1"/>
    <col min="14086" max="14086" width="18.140625" style="42" customWidth="1"/>
    <col min="14087" max="14087" width="9.140625" style="42"/>
    <col min="14088" max="14088" width="17" style="42" bestFit="1" customWidth="1"/>
    <col min="14089" max="14089" width="15.140625" style="42" bestFit="1" customWidth="1"/>
    <col min="14090" max="14091" width="16.140625" style="42" bestFit="1" customWidth="1"/>
    <col min="14092" max="14094" width="9.140625" style="42"/>
    <col min="14095" max="14095" width="12.28515625" style="42" bestFit="1" customWidth="1"/>
    <col min="14096" max="14336" width="9.140625" style="42"/>
    <col min="14337" max="14337" width="25.42578125" style="42" customWidth="1"/>
    <col min="14338" max="14338" width="34.85546875" style="42" customWidth="1"/>
    <col min="14339" max="14339" width="19.140625" style="42" customWidth="1"/>
    <col min="14340" max="14340" width="22.5703125" style="42" customWidth="1"/>
    <col min="14341" max="14341" width="15.5703125" style="42" customWidth="1"/>
    <col min="14342" max="14342" width="18.140625" style="42" customWidth="1"/>
    <col min="14343" max="14343" width="9.140625" style="42"/>
    <col min="14344" max="14344" width="17" style="42" bestFit="1" customWidth="1"/>
    <col min="14345" max="14345" width="15.140625" style="42" bestFit="1" customWidth="1"/>
    <col min="14346" max="14347" width="16.140625" style="42" bestFit="1" customWidth="1"/>
    <col min="14348" max="14350" width="9.140625" style="42"/>
    <col min="14351" max="14351" width="12.28515625" style="42" bestFit="1" customWidth="1"/>
    <col min="14352" max="14592" width="9.140625" style="42"/>
    <col min="14593" max="14593" width="25.42578125" style="42" customWidth="1"/>
    <col min="14594" max="14594" width="34.85546875" style="42" customWidth="1"/>
    <col min="14595" max="14595" width="19.140625" style="42" customWidth="1"/>
    <col min="14596" max="14596" width="22.5703125" style="42" customWidth="1"/>
    <col min="14597" max="14597" width="15.5703125" style="42" customWidth="1"/>
    <col min="14598" max="14598" width="18.140625" style="42" customWidth="1"/>
    <col min="14599" max="14599" width="9.140625" style="42"/>
    <col min="14600" max="14600" width="17" style="42" bestFit="1" customWidth="1"/>
    <col min="14601" max="14601" width="15.140625" style="42" bestFit="1" customWidth="1"/>
    <col min="14602" max="14603" width="16.140625" style="42" bestFit="1" customWidth="1"/>
    <col min="14604" max="14606" width="9.140625" style="42"/>
    <col min="14607" max="14607" width="12.28515625" style="42" bestFit="1" customWidth="1"/>
    <col min="14608" max="14848" width="9.140625" style="42"/>
    <col min="14849" max="14849" width="25.42578125" style="42" customWidth="1"/>
    <col min="14850" max="14850" width="34.85546875" style="42" customWidth="1"/>
    <col min="14851" max="14851" width="19.140625" style="42" customWidth="1"/>
    <col min="14852" max="14852" width="22.5703125" style="42" customWidth="1"/>
    <col min="14853" max="14853" width="15.5703125" style="42" customWidth="1"/>
    <col min="14854" max="14854" width="18.140625" style="42" customWidth="1"/>
    <col min="14855" max="14855" width="9.140625" style="42"/>
    <col min="14856" max="14856" width="17" style="42" bestFit="1" customWidth="1"/>
    <col min="14857" max="14857" width="15.140625" style="42" bestFit="1" customWidth="1"/>
    <col min="14858" max="14859" width="16.140625" style="42" bestFit="1" customWidth="1"/>
    <col min="14860" max="14862" width="9.140625" style="42"/>
    <col min="14863" max="14863" width="12.28515625" style="42" bestFit="1" customWidth="1"/>
    <col min="14864" max="15104" width="9.140625" style="42"/>
    <col min="15105" max="15105" width="25.42578125" style="42" customWidth="1"/>
    <col min="15106" max="15106" width="34.85546875" style="42" customWidth="1"/>
    <col min="15107" max="15107" width="19.140625" style="42" customWidth="1"/>
    <col min="15108" max="15108" width="22.5703125" style="42" customWidth="1"/>
    <col min="15109" max="15109" width="15.5703125" style="42" customWidth="1"/>
    <col min="15110" max="15110" width="18.140625" style="42" customWidth="1"/>
    <col min="15111" max="15111" width="9.140625" style="42"/>
    <col min="15112" max="15112" width="17" style="42" bestFit="1" customWidth="1"/>
    <col min="15113" max="15113" width="15.140625" style="42" bestFit="1" customWidth="1"/>
    <col min="15114" max="15115" width="16.140625" style="42" bestFit="1" customWidth="1"/>
    <col min="15116" max="15118" width="9.140625" style="42"/>
    <col min="15119" max="15119" width="12.28515625" style="42" bestFit="1" customWidth="1"/>
    <col min="15120" max="15360" width="9.140625" style="42"/>
    <col min="15361" max="15361" width="25.42578125" style="42" customWidth="1"/>
    <col min="15362" max="15362" width="34.85546875" style="42" customWidth="1"/>
    <col min="15363" max="15363" width="19.140625" style="42" customWidth="1"/>
    <col min="15364" max="15364" width="22.5703125" style="42" customWidth="1"/>
    <col min="15365" max="15365" width="15.5703125" style="42" customWidth="1"/>
    <col min="15366" max="15366" width="18.140625" style="42" customWidth="1"/>
    <col min="15367" max="15367" width="9.140625" style="42"/>
    <col min="15368" max="15368" width="17" style="42" bestFit="1" customWidth="1"/>
    <col min="15369" max="15369" width="15.140625" style="42" bestFit="1" customWidth="1"/>
    <col min="15370" max="15371" width="16.140625" style="42" bestFit="1" customWidth="1"/>
    <col min="15372" max="15374" width="9.140625" style="42"/>
    <col min="15375" max="15375" width="12.28515625" style="42" bestFit="1" customWidth="1"/>
    <col min="15376" max="15616" width="9.140625" style="42"/>
    <col min="15617" max="15617" width="25.42578125" style="42" customWidth="1"/>
    <col min="15618" max="15618" width="34.85546875" style="42" customWidth="1"/>
    <col min="15619" max="15619" width="19.140625" style="42" customWidth="1"/>
    <col min="15620" max="15620" width="22.5703125" style="42" customWidth="1"/>
    <col min="15621" max="15621" width="15.5703125" style="42" customWidth="1"/>
    <col min="15622" max="15622" width="18.140625" style="42" customWidth="1"/>
    <col min="15623" max="15623" width="9.140625" style="42"/>
    <col min="15624" max="15624" width="17" style="42" bestFit="1" customWidth="1"/>
    <col min="15625" max="15625" width="15.140625" style="42" bestFit="1" customWidth="1"/>
    <col min="15626" max="15627" width="16.140625" style="42" bestFit="1" customWidth="1"/>
    <col min="15628" max="15630" width="9.140625" style="42"/>
    <col min="15631" max="15631" width="12.28515625" style="42" bestFit="1" customWidth="1"/>
    <col min="15632" max="15872" width="9.140625" style="42"/>
    <col min="15873" max="15873" width="25.42578125" style="42" customWidth="1"/>
    <col min="15874" max="15874" width="34.85546875" style="42" customWidth="1"/>
    <col min="15875" max="15875" width="19.140625" style="42" customWidth="1"/>
    <col min="15876" max="15876" width="22.5703125" style="42" customWidth="1"/>
    <col min="15877" max="15877" width="15.5703125" style="42" customWidth="1"/>
    <col min="15878" max="15878" width="18.140625" style="42" customWidth="1"/>
    <col min="15879" max="15879" width="9.140625" style="42"/>
    <col min="15880" max="15880" width="17" style="42" bestFit="1" customWidth="1"/>
    <col min="15881" max="15881" width="15.140625" style="42" bestFit="1" customWidth="1"/>
    <col min="15882" max="15883" width="16.140625" style="42" bestFit="1" customWidth="1"/>
    <col min="15884" max="15886" width="9.140625" style="42"/>
    <col min="15887" max="15887" width="12.28515625" style="42" bestFit="1" customWidth="1"/>
    <col min="15888" max="16128" width="9.140625" style="42"/>
    <col min="16129" max="16129" width="25.42578125" style="42" customWidth="1"/>
    <col min="16130" max="16130" width="34.85546875" style="42" customWidth="1"/>
    <col min="16131" max="16131" width="19.140625" style="42" customWidth="1"/>
    <col min="16132" max="16132" width="22.5703125" style="42" customWidth="1"/>
    <col min="16133" max="16133" width="15.5703125" style="42" customWidth="1"/>
    <col min="16134" max="16134" width="18.140625" style="42" customWidth="1"/>
    <col min="16135" max="16135" width="9.140625" style="42"/>
    <col min="16136" max="16136" width="17" style="42" bestFit="1" customWidth="1"/>
    <col min="16137" max="16137" width="15.140625" style="42" bestFit="1" customWidth="1"/>
    <col min="16138" max="16139" width="16.140625" style="42" bestFit="1" customWidth="1"/>
    <col min="16140" max="16142" width="9.140625" style="42"/>
    <col min="16143" max="16143" width="12.28515625" style="42" bestFit="1" customWidth="1"/>
    <col min="16144" max="16384" width="9.140625" style="42"/>
  </cols>
  <sheetData>
    <row r="1" spans="1:16" ht="36" customHeight="1">
      <c r="A1" s="958" t="s">
        <v>135</v>
      </c>
      <c r="B1" s="41" t="s">
        <v>84</v>
      </c>
      <c r="C1" s="968" t="s">
        <v>136</v>
      </c>
      <c r="D1" s="969"/>
    </row>
    <row r="2" spans="1:16">
      <c r="A2" s="959"/>
      <c r="B2" s="44" t="s">
        <v>85</v>
      </c>
      <c r="C2" s="970"/>
      <c r="D2" s="971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3.5" thickBot="1">
      <c r="A3" s="959"/>
      <c r="B3" s="44" t="s">
        <v>86</v>
      </c>
      <c r="C3" s="972"/>
      <c r="D3" s="973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27" customHeight="1">
      <c r="A4" s="71" t="s">
        <v>134</v>
      </c>
      <c r="B4" s="46"/>
      <c r="C4" s="974"/>
      <c r="D4" s="975"/>
      <c r="F4" s="57"/>
      <c r="G4" s="57"/>
      <c r="H4" s="58"/>
      <c r="I4" s="57"/>
      <c r="J4" s="57"/>
      <c r="K4" s="57"/>
      <c r="L4" s="57"/>
      <c r="M4" s="57"/>
      <c r="N4" s="57"/>
      <c r="O4" s="57"/>
      <c r="P4" s="57"/>
    </row>
    <row r="5" spans="1:16" ht="30.75" customHeight="1">
      <c r="A5" s="976"/>
      <c r="B5" s="977"/>
      <c r="C5" s="48" t="s">
        <v>87</v>
      </c>
      <c r="D5" s="48" t="s">
        <v>88</v>
      </c>
      <c r="F5" s="57"/>
      <c r="G5" s="57"/>
      <c r="H5" s="57"/>
      <c r="I5" s="58"/>
      <c r="J5" s="57"/>
      <c r="K5" s="57"/>
      <c r="L5" s="57"/>
      <c r="M5" s="57"/>
      <c r="N5" s="57"/>
      <c r="O5" s="57"/>
      <c r="P5" s="57"/>
    </row>
    <row r="6" spans="1:16" ht="37.5" customHeight="1">
      <c r="A6" s="978" t="s">
        <v>89</v>
      </c>
      <c r="B6" s="978"/>
      <c r="C6" s="49">
        <f>C7+C8+C9+C10+C11+C12</f>
        <v>44647351.740000002</v>
      </c>
      <c r="D6" s="49">
        <f>D7+D8+D12</f>
        <v>9195732.3300000001</v>
      </c>
      <c r="F6" s="59"/>
      <c r="G6" s="58"/>
      <c r="H6" s="57"/>
      <c r="I6" s="58"/>
      <c r="J6" s="57"/>
      <c r="K6" s="57"/>
      <c r="L6" s="57"/>
      <c r="M6" s="57"/>
      <c r="N6" s="57"/>
      <c r="O6" s="57"/>
      <c r="P6" s="57"/>
    </row>
    <row r="7" spans="1:16">
      <c r="A7" s="960" t="s">
        <v>90</v>
      </c>
      <c r="B7" s="960"/>
      <c r="C7" s="63">
        <v>6023169.5</v>
      </c>
      <c r="D7" s="63">
        <v>6795618.0499999998</v>
      </c>
      <c r="F7" s="59"/>
      <c r="G7" s="58"/>
      <c r="H7" s="57"/>
      <c r="I7" s="57"/>
      <c r="J7" s="57"/>
      <c r="K7" s="57"/>
      <c r="L7" s="57"/>
      <c r="M7" s="57"/>
      <c r="N7" s="57"/>
      <c r="O7" s="57"/>
      <c r="P7" s="57"/>
    </row>
    <row r="8" spans="1:16" ht="25.5" customHeight="1">
      <c r="A8" s="960" t="s">
        <v>91</v>
      </c>
      <c r="B8" s="960"/>
      <c r="C8" s="63">
        <v>596.45000000000005</v>
      </c>
      <c r="D8" s="63">
        <v>-531.4</v>
      </c>
      <c r="F8" s="59"/>
      <c r="G8" s="58"/>
      <c r="H8" s="58"/>
      <c r="I8" s="57"/>
      <c r="J8" s="59"/>
      <c r="K8" s="57"/>
      <c r="L8" s="57"/>
      <c r="M8" s="57"/>
      <c r="N8" s="57"/>
      <c r="O8" s="57"/>
      <c r="P8" s="57"/>
    </row>
    <row r="9" spans="1:16">
      <c r="A9" s="960" t="s">
        <v>92</v>
      </c>
      <c r="B9" s="960"/>
      <c r="C9" s="63"/>
      <c r="D9" s="63"/>
      <c r="F9" s="57"/>
      <c r="G9" s="58"/>
      <c r="H9" s="57"/>
      <c r="I9" s="57"/>
      <c r="J9" s="59"/>
      <c r="K9" s="57"/>
      <c r="L9" s="57"/>
      <c r="M9" s="57"/>
      <c r="N9" s="57"/>
      <c r="O9" s="57"/>
      <c r="P9" s="57"/>
    </row>
    <row r="10" spans="1:16">
      <c r="A10" s="960" t="s">
        <v>93</v>
      </c>
      <c r="B10" s="960"/>
      <c r="C10" s="63"/>
      <c r="D10" s="63"/>
      <c r="F10" s="57"/>
      <c r="G10" s="58"/>
      <c r="H10" s="59"/>
      <c r="I10" s="57"/>
      <c r="J10" s="59"/>
      <c r="K10" s="57"/>
      <c r="L10" s="57"/>
      <c r="M10" s="57"/>
      <c r="N10" s="57"/>
      <c r="O10" s="57"/>
      <c r="P10" s="57"/>
    </row>
    <row r="11" spans="1:16">
      <c r="A11" s="966" t="s">
        <v>94</v>
      </c>
      <c r="B11" s="967"/>
      <c r="C11" s="63"/>
      <c r="D11" s="63"/>
      <c r="F11" s="59"/>
      <c r="G11" s="58"/>
      <c r="H11" s="59"/>
      <c r="I11" s="57"/>
      <c r="J11" s="59"/>
      <c r="K11" s="57"/>
      <c r="L11" s="57"/>
      <c r="M11" s="57"/>
      <c r="N11" s="57"/>
      <c r="O11" s="57"/>
      <c r="P11" s="57"/>
    </row>
    <row r="12" spans="1:16">
      <c r="A12" s="960" t="s">
        <v>95</v>
      </c>
      <c r="B12" s="960"/>
      <c r="C12" s="63">
        <v>38623585.789999999</v>
      </c>
      <c r="D12" s="63">
        <v>2400645.6800000002</v>
      </c>
      <c r="F12" s="59"/>
      <c r="G12" s="58"/>
      <c r="H12" s="59"/>
      <c r="I12" s="57"/>
      <c r="J12" s="59"/>
      <c r="K12" s="57"/>
      <c r="L12" s="57"/>
      <c r="M12" s="57"/>
      <c r="N12" s="57"/>
      <c r="O12" s="57"/>
      <c r="P12" s="57"/>
    </row>
    <row r="13" spans="1:16">
      <c r="A13" s="961" t="s">
        <v>96</v>
      </c>
      <c r="B13" s="979"/>
      <c r="C13" s="49">
        <f>SUM(C14:C23)</f>
        <v>101688583.86</v>
      </c>
      <c r="D13" s="49">
        <f>D14+D15+D16+D17+D18+D19+D20+D22</f>
        <v>97795497.520000011</v>
      </c>
      <c r="F13" s="59"/>
      <c r="G13" s="58"/>
      <c r="H13" s="59"/>
      <c r="I13" s="57"/>
      <c r="J13" s="59"/>
      <c r="K13" s="57"/>
      <c r="L13" s="57"/>
      <c r="M13" s="57"/>
      <c r="N13" s="58"/>
      <c r="O13" s="57"/>
      <c r="P13" s="57"/>
    </row>
    <row r="14" spans="1:16">
      <c r="A14" s="960" t="s">
        <v>97</v>
      </c>
      <c r="B14" s="966"/>
      <c r="C14" s="63">
        <v>1588653.13</v>
      </c>
      <c r="D14" s="63">
        <v>1463899.55</v>
      </c>
      <c r="F14" s="60"/>
      <c r="G14" s="61"/>
      <c r="H14" s="57"/>
      <c r="I14" s="57"/>
      <c r="J14" s="59"/>
      <c r="K14" s="57"/>
      <c r="L14" s="57"/>
      <c r="M14" s="57"/>
      <c r="N14" s="57"/>
      <c r="O14" s="57"/>
      <c r="P14" s="57"/>
    </row>
    <row r="15" spans="1:16">
      <c r="A15" s="960" t="s">
        <v>98</v>
      </c>
      <c r="B15" s="966"/>
      <c r="C15" s="63">
        <v>1495028.73</v>
      </c>
      <c r="D15" s="63">
        <v>1579491.56</v>
      </c>
      <c r="F15" s="60"/>
      <c r="G15" s="61"/>
      <c r="H15" s="57"/>
      <c r="I15" s="57"/>
      <c r="J15" s="59"/>
      <c r="K15" s="57"/>
      <c r="L15" s="57"/>
      <c r="M15" s="57"/>
      <c r="N15" s="57"/>
      <c r="O15" s="57"/>
      <c r="P15" s="57"/>
    </row>
    <row r="16" spans="1:16">
      <c r="A16" s="960" t="s">
        <v>99</v>
      </c>
      <c r="B16" s="966"/>
      <c r="C16" s="63">
        <v>4957719.75</v>
      </c>
      <c r="D16" s="63">
        <v>5027660.54</v>
      </c>
      <c r="F16" s="57"/>
      <c r="G16" s="58"/>
      <c r="H16" s="57"/>
      <c r="I16" s="57"/>
      <c r="J16" s="59"/>
      <c r="K16" s="57"/>
      <c r="L16" s="57"/>
      <c r="M16" s="57"/>
      <c r="N16" s="57"/>
      <c r="O16" s="57"/>
      <c r="P16" s="57"/>
    </row>
    <row r="17" spans="1:16">
      <c r="A17" s="960" t="s">
        <v>100</v>
      </c>
      <c r="B17" s="966"/>
      <c r="C17" s="63">
        <v>66902.22</v>
      </c>
      <c r="D17" s="63">
        <v>74562.210000000006</v>
      </c>
      <c r="F17" s="59"/>
      <c r="G17" s="58"/>
      <c r="H17" s="57"/>
      <c r="I17" s="57"/>
      <c r="J17" s="59"/>
      <c r="K17" s="57"/>
      <c r="L17" s="57"/>
      <c r="M17" s="57"/>
      <c r="N17" s="57"/>
      <c r="O17" s="57"/>
      <c r="P17" s="57"/>
    </row>
    <row r="18" spans="1:16">
      <c r="A18" s="960" t="s">
        <v>101</v>
      </c>
      <c r="B18" s="966"/>
      <c r="C18" s="63">
        <v>18877436.210000001</v>
      </c>
      <c r="D18" s="63">
        <v>19299804.140000001</v>
      </c>
      <c r="F18" s="59"/>
      <c r="G18" s="58"/>
      <c r="H18" s="57"/>
      <c r="I18" s="57"/>
      <c r="J18" s="59"/>
      <c r="K18" s="57"/>
      <c r="L18" s="57"/>
      <c r="M18" s="57"/>
      <c r="N18" s="57"/>
      <c r="O18" s="57"/>
      <c r="P18" s="57"/>
    </row>
    <row r="19" spans="1:16">
      <c r="A19" s="960" t="s">
        <v>102</v>
      </c>
      <c r="B19" s="966"/>
      <c r="C19" s="63">
        <v>3384611.48</v>
      </c>
      <c r="D19" s="63">
        <v>3529361.22</v>
      </c>
      <c r="F19" s="58"/>
      <c r="G19" s="58"/>
      <c r="H19" s="57"/>
      <c r="I19" s="57"/>
      <c r="J19" s="59"/>
      <c r="K19" s="57"/>
      <c r="L19" s="57"/>
      <c r="M19" s="57"/>
      <c r="N19" s="57"/>
      <c r="O19" s="57"/>
      <c r="P19" s="57"/>
    </row>
    <row r="20" spans="1:16">
      <c r="A20" s="960" t="s">
        <v>103</v>
      </c>
      <c r="B20" s="966"/>
      <c r="C20" s="63">
        <v>223492.56</v>
      </c>
      <c r="D20" s="63">
        <v>112069.03</v>
      </c>
      <c r="F20" s="57"/>
      <c r="G20" s="58"/>
      <c r="H20" s="57"/>
      <c r="I20" s="57"/>
      <c r="J20" s="59"/>
      <c r="K20" s="57"/>
      <c r="L20" s="57"/>
      <c r="M20" s="57"/>
      <c r="N20" s="57"/>
      <c r="O20" s="57"/>
      <c r="P20" s="57"/>
    </row>
    <row r="21" spans="1:16">
      <c r="A21" s="960" t="s">
        <v>104</v>
      </c>
      <c r="B21" s="966"/>
      <c r="C21" s="63"/>
      <c r="D21" s="63"/>
      <c r="F21" s="57"/>
      <c r="G21" s="58"/>
      <c r="H21" s="58"/>
      <c r="I21" s="57"/>
      <c r="J21" s="59"/>
      <c r="K21" s="57"/>
      <c r="L21" s="57"/>
      <c r="M21" s="57"/>
      <c r="N21" s="57"/>
      <c r="O21" s="57"/>
      <c r="P21" s="57"/>
    </row>
    <row r="22" spans="1:16">
      <c r="A22" s="960" t="s">
        <v>105</v>
      </c>
      <c r="B22" s="966"/>
      <c r="C22" s="63">
        <v>71094739.780000001</v>
      </c>
      <c r="D22" s="63">
        <v>66708649.270000003</v>
      </c>
      <c r="F22" s="59"/>
      <c r="G22" s="58"/>
      <c r="H22" s="57"/>
      <c r="I22" s="57"/>
      <c r="J22" s="59"/>
      <c r="K22" s="57"/>
      <c r="L22" s="57"/>
      <c r="M22" s="57"/>
      <c r="N22" s="57"/>
      <c r="O22" s="57"/>
      <c r="P22" s="57"/>
    </row>
    <row r="23" spans="1:16">
      <c r="A23" s="960" t="s">
        <v>106</v>
      </c>
      <c r="B23" s="966"/>
      <c r="C23" s="63"/>
      <c r="D23" s="70"/>
      <c r="F23" s="59"/>
      <c r="G23" s="58"/>
      <c r="H23" s="57"/>
      <c r="I23" s="57"/>
      <c r="J23" s="59"/>
      <c r="K23" s="57"/>
      <c r="L23" s="57"/>
      <c r="M23" s="57"/>
      <c r="N23" s="57"/>
      <c r="O23" s="57"/>
      <c r="P23" s="57"/>
    </row>
    <row r="24" spans="1:16">
      <c r="A24" s="961" t="s">
        <v>107</v>
      </c>
      <c r="B24" s="961"/>
      <c r="C24" s="49">
        <f>C6-C13</f>
        <v>-57041232.119999997</v>
      </c>
      <c r="D24" s="63">
        <f>D6-D13</f>
        <v>-88599765.190000013</v>
      </c>
      <c r="E24" s="50"/>
      <c r="F24" s="59"/>
      <c r="G24" s="58"/>
      <c r="H24" s="57"/>
      <c r="I24" s="57"/>
      <c r="J24" s="59"/>
      <c r="K24" s="58"/>
      <c r="L24" s="57"/>
      <c r="M24" s="57"/>
      <c r="N24" s="57"/>
      <c r="O24" s="57"/>
      <c r="P24" s="57"/>
    </row>
    <row r="25" spans="1:16">
      <c r="A25" s="961" t="s">
        <v>108</v>
      </c>
      <c r="B25" s="961"/>
      <c r="C25" s="49">
        <f>SUM(C26:C28)</f>
        <v>11265776.050000001</v>
      </c>
      <c r="D25" s="49">
        <f>D26+D28</f>
        <v>3273543.38</v>
      </c>
      <c r="E25" s="50"/>
      <c r="F25" s="59"/>
      <c r="G25" s="58"/>
      <c r="H25" s="57"/>
      <c r="I25" s="57"/>
      <c r="J25" s="59"/>
      <c r="K25" s="57"/>
      <c r="L25" s="57"/>
      <c r="M25" s="57"/>
      <c r="N25" s="57"/>
      <c r="O25" s="57"/>
      <c r="P25" s="57"/>
    </row>
    <row r="26" spans="1:16">
      <c r="A26" s="960" t="s">
        <v>109</v>
      </c>
      <c r="B26" s="960"/>
      <c r="C26" s="63">
        <v>9098341.3100000005</v>
      </c>
      <c r="D26" s="63">
        <v>339284.22</v>
      </c>
      <c r="E26" s="50"/>
      <c r="F26" s="59"/>
      <c r="G26" s="58"/>
      <c r="H26" s="57"/>
      <c r="I26" s="57"/>
      <c r="J26" s="59"/>
      <c r="K26" s="57"/>
      <c r="L26" s="57"/>
      <c r="M26" s="57"/>
      <c r="N26" s="57"/>
      <c r="O26" s="57"/>
      <c r="P26" s="57"/>
    </row>
    <row r="27" spans="1:16">
      <c r="A27" s="960" t="s">
        <v>110</v>
      </c>
      <c r="B27" s="960"/>
      <c r="C27" s="63"/>
      <c r="D27" s="63"/>
      <c r="E27" s="50"/>
      <c r="F27" s="59"/>
      <c r="G27" s="58"/>
      <c r="H27" s="57"/>
      <c r="I27" s="57"/>
      <c r="J27" s="58"/>
      <c r="K27" s="57"/>
      <c r="L27" s="57"/>
      <c r="M27" s="57"/>
      <c r="N27" s="57"/>
      <c r="O27" s="57"/>
      <c r="P27" s="57"/>
    </row>
    <row r="28" spans="1:16">
      <c r="A28" s="960" t="s">
        <v>111</v>
      </c>
      <c r="B28" s="960"/>
      <c r="C28" s="63">
        <f>1869074.74+280743+17617</f>
        <v>2167434.7400000002</v>
      </c>
      <c r="D28" s="63">
        <f>1807278.23+1006255.43+120725.5</f>
        <v>2934259.16</v>
      </c>
      <c r="E28" s="51"/>
      <c r="F28" s="61"/>
      <c r="G28" s="58"/>
      <c r="H28" s="57"/>
      <c r="I28" s="57"/>
      <c r="J28" s="57"/>
      <c r="K28" s="57"/>
      <c r="L28" s="57"/>
      <c r="M28" s="57"/>
      <c r="N28" s="57"/>
      <c r="O28" s="57"/>
      <c r="P28" s="57"/>
    </row>
    <row r="29" spans="1:16">
      <c r="A29" s="961" t="s">
        <v>112</v>
      </c>
      <c r="B29" s="961"/>
      <c r="C29" s="49">
        <f>C31+C30</f>
        <v>36760299.18</v>
      </c>
      <c r="D29" s="49">
        <f>D31+D30</f>
        <v>7648375.1900000004</v>
      </c>
      <c r="F29" s="59"/>
      <c r="G29" s="58"/>
      <c r="H29" s="57"/>
      <c r="I29" s="57"/>
      <c r="J29" s="57"/>
      <c r="K29" s="57"/>
      <c r="L29" s="57"/>
      <c r="M29" s="57"/>
      <c r="N29" s="57"/>
      <c r="O29" s="57"/>
      <c r="P29" s="57"/>
    </row>
    <row r="30" spans="1:16" ht="25.5" customHeight="1">
      <c r="A30" s="966" t="s">
        <v>113</v>
      </c>
      <c r="B30" s="967"/>
      <c r="C30" s="63"/>
      <c r="D30" s="63"/>
      <c r="F30" s="57"/>
      <c r="G30" s="58"/>
      <c r="H30" s="57"/>
      <c r="I30" s="57"/>
      <c r="J30" s="57"/>
      <c r="K30" s="57"/>
      <c r="L30" s="57"/>
      <c r="M30" s="57"/>
      <c r="N30" s="57"/>
      <c r="O30" s="57"/>
      <c r="P30" s="57"/>
    </row>
    <row r="31" spans="1:16">
      <c r="A31" s="960" t="s">
        <v>114</v>
      </c>
      <c r="B31" s="960"/>
      <c r="C31" s="63">
        <v>36760299.18</v>
      </c>
      <c r="D31" s="63">
        <v>7648375.1900000004</v>
      </c>
      <c r="F31" s="57"/>
      <c r="G31" s="58"/>
      <c r="H31" s="58"/>
      <c r="I31" s="58"/>
      <c r="J31" s="57"/>
      <c r="K31" s="57"/>
      <c r="L31" s="57"/>
      <c r="M31" s="57"/>
      <c r="N31" s="57"/>
      <c r="O31" s="57"/>
      <c r="P31" s="57"/>
    </row>
    <row r="32" spans="1:16">
      <c r="A32" s="961" t="s">
        <v>115</v>
      </c>
      <c r="B32" s="961"/>
      <c r="C32" s="49">
        <f>C24+C25-C29</f>
        <v>-82535755.25</v>
      </c>
      <c r="D32" s="49">
        <f>D24+D25-D29</f>
        <v>-92974597.000000015</v>
      </c>
      <c r="F32" s="59"/>
      <c r="G32" s="58"/>
      <c r="H32" s="57"/>
      <c r="I32" s="57"/>
      <c r="J32" s="59"/>
      <c r="K32" s="57"/>
      <c r="L32" s="57"/>
      <c r="M32" s="57"/>
      <c r="N32" s="57"/>
      <c r="O32" s="57"/>
      <c r="P32" s="57"/>
    </row>
    <row r="33" spans="1:16">
      <c r="A33" s="961" t="s">
        <v>116</v>
      </c>
      <c r="B33" s="961"/>
      <c r="C33" s="49">
        <f>SUM(C34:C36)</f>
        <v>3217743.29</v>
      </c>
      <c r="D33" s="49">
        <f>SUM(D34:D36)</f>
        <v>3393612.74</v>
      </c>
      <c r="F33" s="59"/>
      <c r="G33" s="58"/>
      <c r="H33" s="59"/>
      <c r="I33" s="58"/>
      <c r="J33" s="59"/>
      <c r="K33" s="57"/>
      <c r="L33" s="57"/>
      <c r="M33" s="57"/>
      <c r="N33" s="57"/>
      <c r="O33" s="57"/>
      <c r="P33" s="57"/>
    </row>
    <row r="34" spans="1:16">
      <c r="A34" s="960" t="s">
        <v>117</v>
      </c>
      <c r="B34" s="960"/>
      <c r="C34" s="63"/>
      <c r="D34" s="63"/>
      <c r="F34" s="59"/>
      <c r="G34" s="58"/>
      <c r="H34" s="59"/>
      <c r="I34" s="57"/>
      <c r="J34" s="59"/>
      <c r="K34" s="57"/>
      <c r="L34" s="57"/>
      <c r="M34" s="57"/>
      <c r="N34" s="57"/>
      <c r="O34" s="57"/>
      <c r="P34" s="57"/>
    </row>
    <row r="35" spans="1:16">
      <c r="A35" s="960" t="s">
        <v>118</v>
      </c>
      <c r="B35" s="960"/>
      <c r="C35" s="63">
        <v>3213786.22</v>
      </c>
      <c r="D35" s="63">
        <v>3384299.5</v>
      </c>
      <c r="F35" s="59"/>
      <c r="G35" s="58"/>
      <c r="H35" s="59"/>
      <c r="I35" s="57"/>
      <c r="J35" s="59"/>
      <c r="K35" s="57"/>
      <c r="L35" s="57"/>
      <c r="M35" s="57"/>
      <c r="N35" s="57"/>
      <c r="O35" s="57"/>
      <c r="P35" s="57"/>
    </row>
    <row r="36" spans="1:16">
      <c r="A36" s="960" t="s">
        <v>119</v>
      </c>
      <c r="B36" s="960"/>
      <c r="C36" s="63">
        <v>3957.07</v>
      </c>
      <c r="D36" s="63">
        <v>9313.24</v>
      </c>
      <c r="F36" s="59"/>
      <c r="G36" s="58"/>
      <c r="H36" s="59"/>
      <c r="I36" s="57"/>
      <c r="J36" s="59"/>
      <c r="K36" s="57"/>
      <c r="L36" s="57"/>
      <c r="M36" s="57"/>
      <c r="N36" s="57"/>
      <c r="O36" s="57"/>
      <c r="P36" s="57"/>
    </row>
    <row r="37" spans="1:16" hidden="1">
      <c r="A37" s="964"/>
      <c r="B37" s="965"/>
      <c r="C37" s="63"/>
      <c r="D37" s="63"/>
      <c r="F37" s="57"/>
      <c r="G37" s="58"/>
      <c r="H37" s="57"/>
      <c r="I37" s="57"/>
      <c r="J37" s="59"/>
      <c r="K37" s="57"/>
      <c r="L37" s="57"/>
      <c r="M37" s="57"/>
      <c r="N37" s="57"/>
      <c r="O37" s="57"/>
      <c r="P37" s="57"/>
    </row>
    <row r="38" spans="1:16">
      <c r="A38" s="961" t="s">
        <v>120</v>
      </c>
      <c r="B38" s="961"/>
      <c r="C38" s="49">
        <f>SUM(C41:C42)</f>
        <v>1868039.3</v>
      </c>
      <c r="D38" s="49">
        <f>SUM(D41:D42)</f>
        <v>4085658.06</v>
      </c>
      <c r="F38" s="58"/>
      <c r="G38" s="58"/>
      <c r="H38" s="57"/>
      <c r="I38" s="57"/>
      <c r="J38" s="59"/>
      <c r="K38" s="59"/>
      <c r="L38" s="57"/>
      <c r="M38" s="57"/>
      <c r="N38" s="57"/>
      <c r="O38" s="57"/>
      <c r="P38" s="57"/>
    </row>
    <row r="39" spans="1:16" hidden="1">
      <c r="A39" s="962"/>
      <c r="B39" s="963"/>
      <c r="C39" s="63"/>
      <c r="D39" s="63"/>
      <c r="F39" s="57"/>
      <c r="G39" s="58"/>
      <c r="H39" s="57"/>
      <c r="I39" s="57"/>
      <c r="J39" s="59"/>
      <c r="K39" s="59"/>
      <c r="L39" s="57"/>
      <c r="M39" s="57"/>
      <c r="N39" s="57"/>
      <c r="O39" s="57"/>
      <c r="P39" s="57"/>
    </row>
    <row r="40" spans="1:16" hidden="1">
      <c r="A40" s="962"/>
      <c r="B40" s="963"/>
      <c r="C40" s="63"/>
      <c r="D40" s="63"/>
      <c r="F40" s="57"/>
      <c r="G40" s="58"/>
      <c r="H40" s="57"/>
      <c r="I40" s="57"/>
      <c r="J40" s="59"/>
      <c r="K40" s="59"/>
      <c r="L40" s="57"/>
      <c r="M40" s="57"/>
      <c r="N40" s="57"/>
      <c r="O40" s="57"/>
      <c r="P40" s="57"/>
    </row>
    <row r="41" spans="1:16">
      <c r="A41" s="960" t="s">
        <v>121</v>
      </c>
      <c r="B41" s="960"/>
      <c r="C41" s="63"/>
      <c r="D41" s="63"/>
      <c r="F41" s="57"/>
      <c r="G41" s="58"/>
      <c r="H41" s="58"/>
      <c r="I41" s="57"/>
      <c r="J41" s="59"/>
      <c r="K41" s="59"/>
      <c r="L41" s="57"/>
      <c r="M41" s="57"/>
      <c r="N41" s="57"/>
      <c r="O41" s="57"/>
      <c r="P41" s="57"/>
    </row>
    <row r="42" spans="1:16">
      <c r="A42" s="960" t="s">
        <v>122</v>
      </c>
      <c r="B42" s="960"/>
      <c r="C42" s="63">
        <v>1868039.3</v>
      </c>
      <c r="D42" s="63">
        <v>4085658.06</v>
      </c>
      <c r="F42" s="59"/>
      <c r="G42" s="58"/>
      <c r="H42" s="59"/>
      <c r="I42" s="57"/>
      <c r="J42" s="59"/>
      <c r="K42" s="59"/>
      <c r="L42" s="57"/>
      <c r="M42" s="57"/>
      <c r="N42" s="57"/>
      <c r="O42" s="57"/>
      <c r="P42" s="57"/>
    </row>
    <row r="43" spans="1:16">
      <c r="A43" s="961" t="s">
        <v>123</v>
      </c>
      <c r="B43" s="961"/>
      <c r="C43" s="49">
        <f>C32+C33-C38</f>
        <v>-81186051.25999999</v>
      </c>
      <c r="D43" s="49">
        <f>D32+D33-D38</f>
        <v>-93666642.320000023</v>
      </c>
      <c r="F43" s="59"/>
      <c r="G43" s="58"/>
      <c r="H43" s="59"/>
      <c r="I43" s="57"/>
      <c r="J43" s="57"/>
      <c r="K43" s="59"/>
      <c r="L43" s="57"/>
      <c r="M43" s="57"/>
      <c r="N43" s="57"/>
      <c r="O43" s="57"/>
      <c r="P43" s="57"/>
    </row>
    <row r="44" spans="1:16">
      <c r="A44" s="961" t="s">
        <v>124</v>
      </c>
      <c r="B44" s="961"/>
      <c r="C44" s="63">
        <f>C45-C46</f>
        <v>0</v>
      </c>
      <c r="D44" s="63">
        <f>D45-D46</f>
        <v>0</v>
      </c>
      <c r="F44" s="59"/>
      <c r="G44" s="58"/>
      <c r="H44" s="59"/>
      <c r="I44" s="57"/>
      <c r="J44" s="57"/>
      <c r="K44" s="59"/>
      <c r="L44" s="57"/>
      <c r="M44" s="57"/>
      <c r="N44" s="57"/>
      <c r="O44" s="57"/>
      <c r="P44" s="57"/>
    </row>
    <row r="45" spans="1:16">
      <c r="A45" s="960" t="s">
        <v>125</v>
      </c>
      <c r="B45" s="960"/>
      <c r="C45" s="63"/>
      <c r="D45" s="63"/>
      <c r="F45" s="58"/>
      <c r="G45" s="58"/>
      <c r="H45" s="59"/>
      <c r="I45" s="57"/>
      <c r="J45" s="57"/>
      <c r="K45" s="59"/>
      <c r="L45" s="57"/>
      <c r="M45" s="57"/>
      <c r="N45" s="57"/>
      <c r="O45" s="57"/>
      <c r="P45" s="57"/>
    </row>
    <row r="46" spans="1:16">
      <c r="A46" s="960" t="s">
        <v>126</v>
      </c>
      <c r="B46" s="960"/>
      <c r="C46" s="63"/>
      <c r="D46" s="63"/>
      <c r="F46" s="57"/>
      <c r="G46" s="58"/>
      <c r="H46" s="58"/>
      <c r="I46" s="57"/>
      <c r="J46" s="57"/>
      <c r="K46" s="59"/>
      <c r="L46" s="57"/>
      <c r="M46" s="57"/>
      <c r="N46" s="57"/>
      <c r="O46" s="57"/>
      <c r="P46" s="57"/>
    </row>
    <row r="47" spans="1:16">
      <c r="A47" s="961" t="s">
        <v>127</v>
      </c>
      <c r="B47" s="961"/>
      <c r="C47" s="49">
        <f>C43+C44</f>
        <v>-81186051.25999999</v>
      </c>
      <c r="D47" s="49">
        <f>D43+D44</f>
        <v>-93666642.320000023</v>
      </c>
      <c r="E47" s="50"/>
      <c r="F47" s="59"/>
      <c r="G47" s="58"/>
      <c r="H47" s="57"/>
      <c r="I47" s="57"/>
      <c r="J47" s="57"/>
      <c r="K47" s="57"/>
      <c r="L47" s="57"/>
      <c r="M47" s="57"/>
      <c r="N47" s="57"/>
      <c r="O47" s="57"/>
      <c r="P47" s="57"/>
    </row>
    <row r="48" spans="1:16">
      <c r="A48" s="961" t="s">
        <v>128</v>
      </c>
      <c r="B48" s="961"/>
      <c r="C48" s="63"/>
      <c r="D48" s="63"/>
      <c r="E48" s="50"/>
      <c r="F48" s="59"/>
      <c r="G48" s="58"/>
      <c r="H48" s="57"/>
      <c r="I48" s="57"/>
      <c r="J48" s="57"/>
      <c r="K48" s="57"/>
      <c r="L48" s="57"/>
      <c r="M48" s="57"/>
      <c r="N48" s="57"/>
      <c r="O48" s="57"/>
      <c r="P48" s="57"/>
    </row>
    <row r="49" spans="1:16" ht="27" customHeight="1">
      <c r="A49" s="961" t="s">
        <v>129</v>
      </c>
      <c r="B49" s="961"/>
      <c r="C49" s="63"/>
      <c r="D49" s="63"/>
      <c r="E49" s="50"/>
      <c r="F49" s="59"/>
      <c r="G49" s="58"/>
      <c r="H49" s="59"/>
      <c r="I49" s="57"/>
      <c r="J49" s="57"/>
      <c r="K49" s="57"/>
      <c r="L49" s="57"/>
      <c r="M49" s="57"/>
      <c r="N49" s="57"/>
      <c r="O49" s="57"/>
      <c r="P49" s="57"/>
    </row>
    <row r="50" spans="1:16">
      <c r="A50" s="961" t="s">
        <v>130</v>
      </c>
      <c r="B50" s="961"/>
      <c r="C50" s="49">
        <f>C47-C48-C49</f>
        <v>-81186051.25999999</v>
      </c>
      <c r="D50" s="49">
        <f>D47-D48-D49</f>
        <v>-93666642.320000023</v>
      </c>
      <c r="E50" s="52"/>
      <c r="F50" s="57"/>
      <c r="G50" s="58"/>
      <c r="H50" s="59"/>
      <c r="I50" s="57"/>
      <c r="J50" s="57"/>
      <c r="K50" s="57"/>
      <c r="L50" s="57"/>
      <c r="M50" s="57"/>
      <c r="N50" s="57"/>
      <c r="O50" s="57"/>
      <c r="P50" s="57"/>
    </row>
    <row r="51" spans="1:16">
      <c r="E51" s="50"/>
      <c r="F51" s="57"/>
      <c r="G51" s="57"/>
      <c r="H51" s="59"/>
      <c r="I51" s="57"/>
      <c r="J51" s="57"/>
      <c r="K51" s="57"/>
      <c r="L51" s="57"/>
      <c r="M51" s="57"/>
      <c r="N51" s="57"/>
      <c r="O51" s="57"/>
      <c r="P51" s="57"/>
    </row>
    <row r="52" spans="1:16">
      <c r="A52" s="42" t="s">
        <v>131</v>
      </c>
      <c r="D52" s="50"/>
      <c r="E52" s="47"/>
      <c r="F52" s="59"/>
      <c r="G52" s="57"/>
      <c r="H52" s="57"/>
      <c r="I52" s="57"/>
      <c r="J52" s="57"/>
      <c r="K52" s="57"/>
      <c r="L52" s="57"/>
      <c r="M52" s="57"/>
      <c r="N52" s="57"/>
      <c r="O52" s="59"/>
      <c r="P52" s="57"/>
    </row>
    <row r="53" spans="1:16">
      <c r="A53" s="42" t="s">
        <v>133</v>
      </c>
      <c r="F53" s="57"/>
      <c r="G53" s="57"/>
      <c r="H53" s="57"/>
      <c r="I53" s="57"/>
      <c r="J53" s="59"/>
      <c r="K53" s="57"/>
      <c r="L53" s="57"/>
      <c r="M53" s="57"/>
      <c r="N53" s="57"/>
      <c r="O53" s="59"/>
      <c r="P53" s="57"/>
    </row>
    <row r="54" spans="1:16">
      <c r="E54" s="50"/>
      <c r="F54" s="57"/>
      <c r="G54" s="57"/>
      <c r="H54" s="58"/>
      <c r="I54" s="57"/>
      <c r="J54" s="59"/>
      <c r="K54" s="57"/>
      <c r="L54" s="57"/>
      <c r="M54" s="57"/>
      <c r="N54" s="57"/>
      <c r="O54" s="59"/>
      <c r="P54" s="57"/>
    </row>
    <row r="55" spans="1:16">
      <c r="E55" s="50"/>
      <c r="F55" s="57"/>
      <c r="G55" s="57"/>
      <c r="H55" s="57"/>
      <c r="I55" s="57"/>
      <c r="J55" s="59"/>
      <c r="K55" s="57"/>
      <c r="L55" s="57"/>
      <c r="M55" s="57"/>
      <c r="N55" s="57"/>
      <c r="O55" s="59"/>
      <c r="P55" s="57"/>
    </row>
    <row r="56" spans="1:16">
      <c r="A56" s="53" t="s">
        <v>79</v>
      </c>
      <c r="B56" s="53" t="s">
        <v>77</v>
      </c>
      <c r="C56" s="957" t="s">
        <v>80</v>
      </c>
      <c r="D56" s="957"/>
      <c r="E56" s="50">
        <f>SUM(E54:E55)</f>
        <v>0</v>
      </c>
      <c r="F56" s="57"/>
      <c r="G56" s="57"/>
      <c r="H56" s="57"/>
      <c r="I56" s="57"/>
      <c r="J56" s="59"/>
      <c r="K56" s="57"/>
      <c r="L56" s="57"/>
      <c r="M56" s="57"/>
      <c r="N56" s="57"/>
      <c r="O56" s="59"/>
      <c r="P56" s="57"/>
    </row>
    <row r="57" spans="1:16">
      <c r="F57" s="50"/>
      <c r="J57" s="50"/>
    </row>
    <row r="58" spans="1:16">
      <c r="A58" s="54"/>
      <c r="F58" s="50"/>
    </row>
    <row r="59" spans="1:16">
      <c r="A59" s="55"/>
      <c r="B59" s="55"/>
      <c r="F59" s="50"/>
    </row>
    <row r="61" spans="1:16">
      <c r="A61" s="64"/>
      <c r="B61" s="64"/>
      <c r="C61" s="64"/>
      <c r="D61" s="64"/>
      <c r="E61" s="64"/>
      <c r="F61" s="64"/>
    </row>
    <row r="62" spans="1:16">
      <c r="A62" s="64"/>
      <c r="B62" s="64"/>
      <c r="C62" s="64"/>
      <c r="D62" s="64"/>
      <c r="E62" s="64"/>
      <c r="F62" s="64"/>
    </row>
    <row r="63" spans="1:16">
      <c r="A63" s="64"/>
      <c r="B63" s="65"/>
      <c r="C63" s="66"/>
      <c r="D63" s="64"/>
      <c r="E63" s="64"/>
      <c r="F63" s="64"/>
    </row>
    <row r="64" spans="1:16">
      <c r="A64" s="64"/>
      <c r="B64" s="64"/>
      <c r="C64" s="66"/>
      <c r="D64" s="64"/>
      <c r="E64" s="64"/>
      <c r="F64" s="66"/>
    </row>
    <row r="65" spans="1:8">
      <c r="A65" s="64"/>
      <c r="B65" s="64"/>
      <c r="C65" s="66"/>
      <c r="D65" s="64"/>
      <c r="E65" s="64"/>
      <c r="F65" s="66"/>
      <c r="H65" s="50"/>
    </row>
    <row r="66" spans="1:8">
      <c r="A66" s="64"/>
      <c r="B66" s="65"/>
      <c r="C66" s="67"/>
      <c r="D66" s="64"/>
      <c r="E66" s="64"/>
      <c r="F66" s="64"/>
      <c r="H66" s="50"/>
    </row>
    <row r="67" spans="1:8">
      <c r="A67" s="64"/>
      <c r="B67" s="64"/>
      <c r="C67" s="66"/>
      <c r="D67" s="64"/>
      <c r="E67" s="64"/>
      <c r="F67" s="64"/>
      <c r="H67" s="50"/>
    </row>
    <row r="68" spans="1:8">
      <c r="A68" s="64"/>
      <c r="B68" s="64"/>
      <c r="C68" s="66"/>
      <c r="D68" s="64"/>
      <c r="E68" s="64"/>
      <c r="F68" s="64"/>
      <c r="H68" s="50"/>
    </row>
    <row r="69" spans="1:8">
      <c r="A69" s="64"/>
      <c r="B69" s="64"/>
      <c r="C69" s="66"/>
      <c r="D69" s="64"/>
      <c r="E69" s="64"/>
      <c r="F69" s="64"/>
      <c r="H69" s="50"/>
    </row>
    <row r="70" spans="1:8">
      <c r="A70" s="64"/>
      <c r="B70" s="64"/>
      <c r="C70" s="66"/>
      <c r="D70" s="64"/>
      <c r="E70" s="64"/>
      <c r="F70" s="64"/>
      <c r="H70" s="50"/>
    </row>
    <row r="71" spans="1:8">
      <c r="A71" s="64"/>
      <c r="B71" s="64"/>
      <c r="C71" s="66"/>
      <c r="D71" s="64"/>
      <c r="E71" s="64"/>
      <c r="F71" s="64"/>
      <c r="H71" s="50"/>
    </row>
    <row r="72" spans="1:8">
      <c r="A72" s="64"/>
      <c r="B72" s="64"/>
      <c r="C72" s="66"/>
      <c r="D72" s="64"/>
      <c r="E72" s="64"/>
      <c r="F72" s="64"/>
      <c r="H72" s="50"/>
    </row>
    <row r="73" spans="1:8">
      <c r="A73" s="64"/>
      <c r="B73" s="68"/>
      <c r="C73" s="66"/>
      <c r="D73" s="64"/>
      <c r="E73" s="64"/>
      <c r="F73" s="64"/>
      <c r="H73" s="50"/>
    </row>
    <row r="74" spans="1:8">
      <c r="A74" s="64"/>
      <c r="B74" s="64"/>
      <c r="C74" s="66"/>
      <c r="D74" s="64"/>
      <c r="E74" s="64"/>
      <c r="F74" s="64"/>
      <c r="H74" s="50"/>
    </row>
    <row r="75" spans="1:8">
      <c r="A75" s="64"/>
      <c r="B75" s="67"/>
      <c r="C75" s="67"/>
      <c r="D75" s="64"/>
      <c r="E75" s="64"/>
      <c r="F75" s="64"/>
      <c r="H75" s="50"/>
    </row>
    <row r="76" spans="1:8">
      <c r="A76" s="64"/>
      <c r="B76" s="66"/>
      <c r="C76" s="64"/>
      <c r="D76" s="64"/>
      <c r="E76" s="64"/>
      <c r="F76" s="64"/>
      <c r="H76" s="50"/>
    </row>
    <row r="77" spans="1:8">
      <c r="A77" s="64"/>
      <c r="B77" s="66"/>
      <c r="C77" s="64"/>
      <c r="D77" s="64"/>
      <c r="E77" s="64"/>
      <c r="F77" s="66"/>
      <c r="H77" s="50"/>
    </row>
    <row r="78" spans="1:8">
      <c r="A78" s="64"/>
      <c r="B78" s="66"/>
      <c r="C78" s="64"/>
      <c r="D78" s="64"/>
      <c r="E78" s="64"/>
      <c r="F78" s="64"/>
      <c r="H78" s="50"/>
    </row>
    <row r="79" spans="1:8">
      <c r="A79" s="64"/>
      <c r="B79" s="66"/>
      <c r="C79" s="64"/>
      <c r="D79" s="64"/>
      <c r="E79" s="64"/>
      <c r="F79" s="64"/>
      <c r="H79" s="50"/>
    </row>
    <row r="80" spans="1:8">
      <c r="A80" s="64"/>
      <c r="B80" s="66"/>
      <c r="C80" s="64"/>
      <c r="D80" s="64"/>
      <c r="E80" s="64"/>
      <c r="F80" s="64"/>
      <c r="H80" s="50"/>
    </row>
    <row r="81" spans="1:8">
      <c r="A81" s="64"/>
      <c r="B81" s="66"/>
      <c r="C81" s="64"/>
      <c r="D81" s="64"/>
      <c r="E81" s="64"/>
      <c r="F81" s="64"/>
      <c r="H81" s="50"/>
    </row>
    <row r="82" spans="1:8">
      <c r="A82" s="64"/>
      <c r="B82" s="66"/>
      <c r="C82" s="64"/>
      <c r="D82" s="64"/>
      <c r="E82" s="64"/>
      <c r="F82" s="66"/>
      <c r="H82" s="50"/>
    </row>
    <row r="83" spans="1:8">
      <c r="A83" s="64"/>
      <c r="B83" s="66"/>
      <c r="C83" s="64"/>
      <c r="D83" s="64"/>
      <c r="E83" s="64"/>
      <c r="F83" s="64"/>
      <c r="H83" s="50"/>
    </row>
    <row r="84" spans="1:8">
      <c r="A84" s="64"/>
      <c r="B84" s="66"/>
      <c r="C84" s="64"/>
      <c r="D84" s="64"/>
      <c r="E84" s="64"/>
      <c r="F84" s="64"/>
    </row>
    <row r="85" spans="1:8">
      <c r="A85" s="64"/>
      <c r="B85" s="66"/>
      <c r="C85" s="64"/>
      <c r="D85" s="64"/>
      <c r="E85" s="64"/>
      <c r="F85" s="64"/>
    </row>
    <row r="86" spans="1:8">
      <c r="A86" s="64"/>
      <c r="B86" s="66"/>
      <c r="C86" s="64"/>
      <c r="D86" s="64"/>
      <c r="E86" s="64"/>
      <c r="F86" s="64"/>
    </row>
    <row r="87" spans="1:8">
      <c r="A87" s="64"/>
      <c r="B87" s="66"/>
      <c r="C87" s="64"/>
      <c r="D87" s="69"/>
      <c r="E87" s="64"/>
      <c r="F87" s="64"/>
    </row>
    <row r="88" spans="1:8">
      <c r="A88" s="64"/>
      <c r="B88" s="66"/>
      <c r="C88" s="64"/>
      <c r="D88" s="64"/>
      <c r="E88" s="64"/>
      <c r="F88" s="64"/>
    </row>
    <row r="89" spans="1:8">
      <c r="A89" s="64"/>
      <c r="B89" s="66"/>
      <c r="C89" s="64"/>
      <c r="D89" s="66"/>
      <c r="E89" s="64"/>
      <c r="F89" s="64"/>
    </row>
    <row r="90" spans="1:8">
      <c r="A90" s="64"/>
      <c r="B90" s="66"/>
      <c r="C90" s="64"/>
      <c r="D90" s="66"/>
      <c r="E90" s="66"/>
      <c r="F90" s="66"/>
    </row>
    <row r="91" spans="1:8">
      <c r="A91" s="64"/>
      <c r="B91" s="66"/>
      <c r="C91" s="64"/>
      <c r="D91" s="67"/>
      <c r="E91" s="66"/>
      <c r="F91" s="66"/>
    </row>
    <row r="92" spans="1:8">
      <c r="A92" s="64"/>
      <c r="B92" s="66"/>
      <c r="C92" s="64"/>
      <c r="D92" s="66"/>
      <c r="E92" s="66"/>
      <c r="F92" s="66"/>
    </row>
    <row r="93" spans="1:8">
      <c r="A93" s="64"/>
      <c r="B93" s="66"/>
      <c r="C93" s="64"/>
      <c r="D93" s="66"/>
      <c r="E93" s="66"/>
      <c r="F93" s="66"/>
    </row>
    <row r="94" spans="1:8">
      <c r="A94" s="64"/>
      <c r="B94" s="66"/>
      <c r="C94" s="64"/>
      <c r="D94" s="66"/>
      <c r="E94" s="66"/>
      <c r="F94" s="66"/>
    </row>
    <row r="95" spans="1:8">
      <c r="A95" s="64"/>
      <c r="B95" s="66"/>
      <c r="C95" s="64"/>
      <c r="D95" s="66"/>
      <c r="E95" s="66"/>
      <c r="F95" s="66"/>
    </row>
    <row r="96" spans="1:8">
      <c r="A96" s="64"/>
      <c r="B96" s="66"/>
      <c r="C96" s="64"/>
      <c r="D96" s="66"/>
      <c r="E96" s="66"/>
      <c r="F96" s="66"/>
    </row>
    <row r="97" spans="1:6">
      <c r="A97" s="64"/>
      <c r="B97" s="64"/>
      <c r="C97" s="64"/>
      <c r="D97" s="66"/>
      <c r="E97" s="66"/>
      <c r="F97" s="66"/>
    </row>
    <row r="98" spans="1:6">
      <c r="A98" s="64"/>
      <c r="B98" s="64"/>
      <c r="C98" s="64"/>
      <c r="D98" s="66"/>
      <c r="E98" s="66"/>
      <c r="F98" s="66"/>
    </row>
    <row r="99" spans="1:6">
      <c r="A99" s="64"/>
      <c r="B99" s="64"/>
      <c r="C99" s="64"/>
      <c r="D99" s="66"/>
      <c r="E99" s="66"/>
      <c r="F99" s="66"/>
    </row>
    <row r="100" spans="1:6">
      <c r="A100" s="64"/>
      <c r="B100" s="64"/>
      <c r="C100" s="64"/>
      <c r="D100" s="66"/>
      <c r="E100" s="66"/>
      <c r="F100" s="66"/>
    </row>
    <row r="101" spans="1:6">
      <c r="A101" s="64"/>
      <c r="B101" s="64"/>
      <c r="C101" s="64"/>
      <c r="D101" s="66"/>
      <c r="E101" s="66"/>
      <c r="F101" s="66"/>
    </row>
    <row r="102" spans="1:6">
      <c r="A102" s="64"/>
      <c r="B102" s="64"/>
      <c r="C102" s="64"/>
      <c r="D102" s="66"/>
      <c r="E102" s="66"/>
      <c r="F102" s="66"/>
    </row>
    <row r="103" spans="1:6">
      <c r="A103" s="64"/>
      <c r="B103" s="64"/>
      <c r="C103" s="64"/>
      <c r="D103" s="66"/>
      <c r="E103" s="66"/>
      <c r="F103" s="66"/>
    </row>
    <row r="104" spans="1:6">
      <c r="A104" s="64"/>
      <c r="B104" s="64"/>
      <c r="C104" s="64"/>
      <c r="D104" s="64"/>
      <c r="E104" s="66"/>
      <c r="F104" s="66"/>
    </row>
    <row r="105" spans="1:6">
      <c r="A105" s="64"/>
      <c r="B105" s="64"/>
      <c r="C105" s="64"/>
      <c r="D105" s="69"/>
      <c r="E105" s="66"/>
      <c r="F105" s="66"/>
    </row>
    <row r="106" spans="1:6">
      <c r="A106" s="64"/>
      <c r="B106" s="64"/>
      <c r="C106" s="64"/>
      <c r="D106" s="69"/>
      <c r="E106" s="66"/>
      <c r="F106" s="66"/>
    </row>
    <row r="107" spans="1:6">
      <c r="A107" s="64"/>
      <c r="B107" s="64"/>
      <c r="C107" s="64"/>
      <c r="D107" s="64"/>
      <c r="E107" s="66"/>
      <c r="F107" s="66"/>
    </row>
    <row r="108" spans="1:6">
      <c r="A108" s="64"/>
      <c r="B108" s="64"/>
      <c r="C108" s="64"/>
      <c r="D108" s="64"/>
      <c r="E108" s="64"/>
      <c r="F108" s="64"/>
    </row>
    <row r="109" spans="1:6">
      <c r="A109" s="64"/>
      <c r="B109" s="64"/>
      <c r="C109" s="64"/>
      <c r="D109" s="64"/>
      <c r="E109" s="64"/>
      <c r="F109" s="64"/>
    </row>
  </sheetData>
  <mergeCells count="50">
    <mergeCell ref="A14:B14"/>
    <mergeCell ref="C1:D3"/>
    <mergeCell ref="C4:D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C56:D56"/>
    <mergeCell ref="A1:A3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sqref="A1:A3"/>
    </sheetView>
  </sheetViews>
  <sheetFormatPr defaultRowHeight="12.75"/>
  <cols>
    <col min="1" max="1" width="26.140625" style="42" customWidth="1"/>
    <col min="2" max="2" width="21.5703125" style="42" customWidth="1"/>
    <col min="3" max="3" width="18.5703125" style="42" customWidth="1"/>
    <col min="4" max="4" width="17.7109375" style="42" customWidth="1"/>
    <col min="5" max="5" width="18.5703125" style="42" customWidth="1"/>
    <col min="6" max="6" width="16.140625" style="42" bestFit="1" customWidth="1"/>
    <col min="7" max="7" width="9.140625" style="42"/>
    <col min="8" max="8" width="11.7109375" style="42" customWidth="1"/>
    <col min="9" max="9" width="19.28515625" style="42" customWidth="1"/>
    <col min="10" max="10" width="21" style="42" customWidth="1"/>
    <col min="11" max="11" width="19" style="42" customWidth="1"/>
    <col min="12" max="12" width="15.140625" style="42" bestFit="1" customWidth="1"/>
    <col min="13" max="256" width="9.140625" style="42"/>
    <col min="257" max="257" width="26.140625" style="42" customWidth="1"/>
    <col min="258" max="258" width="21.5703125" style="42" customWidth="1"/>
    <col min="259" max="259" width="18.5703125" style="42" customWidth="1"/>
    <col min="260" max="260" width="17.7109375" style="42" customWidth="1"/>
    <col min="261" max="261" width="18.5703125" style="42" customWidth="1"/>
    <col min="262" max="262" width="16.140625" style="42" bestFit="1" customWidth="1"/>
    <col min="263" max="263" width="9.140625" style="42"/>
    <col min="264" max="264" width="11.7109375" style="42" customWidth="1"/>
    <col min="265" max="265" width="19.28515625" style="42" customWidth="1"/>
    <col min="266" max="266" width="21" style="42" customWidth="1"/>
    <col min="267" max="267" width="19" style="42" customWidth="1"/>
    <col min="268" max="268" width="15.140625" style="42" bestFit="1" customWidth="1"/>
    <col min="269" max="512" width="9.140625" style="42"/>
    <col min="513" max="513" width="26.140625" style="42" customWidth="1"/>
    <col min="514" max="514" width="21.5703125" style="42" customWidth="1"/>
    <col min="515" max="515" width="18.5703125" style="42" customWidth="1"/>
    <col min="516" max="516" width="17.7109375" style="42" customWidth="1"/>
    <col min="517" max="517" width="18.5703125" style="42" customWidth="1"/>
    <col min="518" max="518" width="16.140625" style="42" bestFit="1" customWidth="1"/>
    <col min="519" max="519" width="9.140625" style="42"/>
    <col min="520" max="520" width="11.7109375" style="42" customWidth="1"/>
    <col min="521" max="521" width="19.28515625" style="42" customWidth="1"/>
    <col min="522" max="522" width="21" style="42" customWidth="1"/>
    <col min="523" max="523" width="19" style="42" customWidth="1"/>
    <col min="524" max="524" width="15.140625" style="42" bestFit="1" customWidth="1"/>
    <col min="525" max="768" width="9.140625" style="42"/>
    <col min="769" max="769" width="26.140625" style="42" customWidth="1"/>
    <col min="770" max="770" width="21.5703125" style="42" customWidth="1"/>
    <col min="771" max="771" width="18.5703125" style="42" customWidth="1"/>
    <col min="772" max="772" width="17.7109375" style="42" customWidth="1"/>
    <col min="773" max="773" width="18.5703125" style="42" customWidth="1"/>
    <col min="774" max="774" width="16.140625" style="42" bestFit="1" customWidth="1"/>
    <col min="775" max="775" width="9.140625" style="42"/>
    <col min="776" max="776" width="11.7109375" style="42" customWidth="1"/>
    <col min="777" max="777" width="19.28515625" style="42" customWidth="1"/>
    <col min="778" max="778" width="21" style="42" customWidth="1"/>
    <col min="779" max="779" width="19" style="42" customWidth="1"/>
    <col min="780" max="780" width="15.140625" style="42" bestFit="1" customWidth="1"/>
    <col min="781" max="1024" width="9.140625" style="42"/>
    <col min="1025" max="1025" width="26.140625" style="42" customWidth="1"/>
    <col min="1026" max="1026" width="21.5703125" style="42" customWidth="1"/>
    <col min="1027" max="1027" width="18.5703125" style="42" customWidth="1"/>
    <col min="1028" max="1028" width="17.7109375" style="42" customWidth="1"/>
    <col min="1029" max="1029" width="18.5703125" style="42" customWidth="1"/>
    <col min="1030" max="1030" width="16.140625" style="42" bestFit="1" customWidth="1"/>
    <col min="1031" max="1031" width="9.140625" style="42"/>
    <col min="1032" max="1032" width="11.7109375" style="42" customWidth="1"/>
    <col min="1033" max="1033" width="19.28515625" style="42" customWidth="1"/>
    <col min="1034" max="1034" width="21" style="42" customWidth="1"/>
    <col min="1035" max="1035" width="19" style="42" customWidth="1"/>
    <col min="1036" max="1036" width="15.140625" style="42" bestFit="1" customWidth="1"/>
    <col min="1037" max="1280" width="9.140625" style="42"/>
    <col min="1281" max="1281" width="26.140625" style="42" customWidth="1"/>
    <col min="1282" max="1282" width="21.5703125" style="42" customWidth="1"/>
    <col min="1283" max="1283" width="18.5703125" style="42" customWidth="1"/>
    <col min="1284" max="1284" width="17.7109375" style="42" customWidth="1"/>
    <col min="1285" max="1285" width="18.5703125" style="42" customWidth="1"/>
    <col min="1286" max="1286" width="16.140625" style="42" bestFit="1" customWidth="1"/>
    <col min="1287" max="1287" width="9.140625" style="42"/>
    <col min="1288" max="1288" width="11.7109375" style="42" customWidth="1"/>
    <col min="1289" max="1289" width="19.28515625" style="42" customWidth="1"/>
    <col min="1290" max="1290" width="21" style="42" customWidth="1"/>
    <col min="1291" max="1291" width="19" style="42" customWidth="1"/>
    <col min="1292" max="1292" width="15.140625" style="42" bestFit="1" customWidth="1"/>
    <col min="1293" max="1536" width="9.140625" style="42"/>
    <col min="1537" max="1537" width="26.140625" style="42" customWidth="1"/>
    <col min="1538" max="1538" width="21.5703125" style="42" customWidth="1"/>
    <col min="1539" max="1539" width="18.5703125" style="42" customWidth="1"/>
    <col min="1540" max="1540" width="17.7109375" style="42" customWidth="1"/>
    <col min="1541" max="1541" width="18.5703125" style="42" customWidth="1"/>
    <col min="1542" max="1542" width="16.140625" style="42" bestFit="1" customWidth="1"/>
    <col min="1543" max="1543" width="9.140625" style="42"/>
    <col min="1544" max="1544" width="11.7109375" style="42" customWidth="1"/>
    <col min="1545" max="1545" width="19.28515625" style="42" customWidth="1"/>
    <col min="1546" max="1546" width="21" style="42" customWidth="1"/>
    <col min="1547" max="1547" width="19" style="42" customWidth="1"/>
    <col min="1548" max="1548" width="15.140625" style="42" bestFit="1" customWidth="1"/>
    <col min="1549" max="1792" width="9.140625" style="42"/>
    <col min="1793" max="1793" width="26.140625" style="42" customWidth="1"/>
    <col min="1794" max="1794" width="21.5703125" style="42" customWidth="1"/>
    <col min="1795" max="1795" width="18.5703125" style="42" customWidth="1"/>
    <col min="1796" max="1796" width="17.7109375" style="42" customWidth="1"/>
    <col min="1797" max="1797" width="18.5703125" style="42" customWidth="1"/>
    <col min="1798" max="1798" width="16.140625" style="42" bestFit="1" customWidth="1"/>
    <col min="1799" max="1799" width="9.140625" style="42"/>
    <col min="1800" max="1800" width="11.7109375" style="42" customWidth="1"/>
    <col min="1801" max="1801" width="19.28515625" style="42" customWidth="1"/>
    <col min="1802" max="1802" width="21" style="42" customWidth="1"/>
    <col min="1803" max="1803" width="19" style="42" customWidth="1"/>
    <col min="1804" max="1804" width="15.140625" style="42" bestFit="1" customWidth="1"/>
    <col min="1805" max="2048" width="9.140625" style="42"/>
    <col min="2049" max="2049" width="26.140625" style="42" customWidth="1"/>
    <col min="2050" max="2050" width="21.5703125" style="42" customWidth="1"/>
    <col min="2051" max="2051" width="18.5703125" style="42" customWidth="1"/>
    <col min="2052" max="2052" width="17.7109375" style="42" customWidth="1"/>
    <col min="2053" max="2053" width="18.5703125" style="42" customWidth="1"/>
    <col min="2054" max="2054" width="16.140625" style="42" bestFit="1" customWidth="1"/>
    <col min="2055" max="2055" width="9.140625" style="42"/>
    <col min="2056" max="2056" width="11.7109375" style="42" customWidth="1"/>
    <col min="2057" max="2057" width="19.28515625" style="42" customWidth="1"/>
    <col min="2058" max="2058" width="21" style="42" customWidth="1"/>
    <col min="2059" max="2059" width="19" style="42" customWidth="1"/>
    <col min="2060" max="2060" width="15.140625" style="42" bestFit="1" customWidth="1"/>
    <col min="2061" max="2304" width="9.140625" style="42"/>
    <col min="2305" max="2305" width="26.140625" style="42" customWidth="1"/>
    <col min="2306" max="2306" width="21.5703125" style="42" customWidth="1"/>
    <col min="2307" max="2307" width="18.5703125" style="42" customWidth="1"/>
    <col min="2308" max="2308" width="17.7109375" style="42" customWidth="1"/>
    <col min="2309" max="2309" width="18.5703125" style="42" customWidth="1"/>
    <col min="2310" max="2310" width="16.140625" style="42" bestFit="1" customWidth="1"/>
    <col min="2311" max="2311" width="9.140625" style="42"/>
    <col min="2312" max="2312" width="11.7109375" style="42" customWidth="1"/>
    <col min="2313" max="2313" width="19.28515625" style="42" customWidth="1"/>
    <col min="2314" max="2314" width="21" style="42" customWidth="1"/>
    <col min="2315" max="2315" width="19" style="42" customWidth="1"/>
    <col min="2316" max="2316" width="15.140625" style="42" bestFit="1" customWidth="1"/>
    <col min="2317" max="2560" width="9.140625" style="42"/>
    <col min="2561" max="2561" width="26.140625" style="42" customWidth="1"/>
    <col min="2562" max="2562" width="21.5703125" style="42" customWidth="1"/>
    <col min="2563" max="2563" width="18.5703125" style="42" customWidth="1"/>
    <col min="2564" max="2564" width="17.7109375" style="42" customWidth="1"/>
    <col min="2565" max="2565" width="18.5703125" style="42" customWidth="1"/>
    <col min="2566" max="2566" width="16.140625" style="42" bestFit="1" customWidth="1"/>
    <col min="2567" max="2567" width="9.140625" style="42"/>
    <col min="2568" max="2568" width="11.7109375" style="42" customWidth="1"/>
    <col min="2569" max="2569" width="19.28515625" style="42" customWidth="1"/>
    <col min="2570" max="2570" width="21" style="42" customWidth="1"/>
    <col min="2571" max="2571" width="19" style="42" customWidth="1"/>
    <col min="2572" max="2572" width="15.140625" style="42" bestFit="1" customWidth="1"/>
    <col min="2573" max="2816" width="9.140625" style="42"/>
    <col min="2817" max="2817" width="26.140625" style="42" customWidth="1"/>
    <col min="2818" max="2818" width="21.5703125" style="42" customWidth="1"/>
    <col min="2819" max="2819" width="18.5703125" style="42" customWidth="1"/>
    <col min="2820" max="2820" width="17.7109375" style="42" customWidth="1"/>
    <col min="2821" max="2821" width="18.5703125" style="42" customWidth="1"/>
    <col min="2822" max="2822" width="16.140625" style="42" bestFit="1" customWidth="1"/>
    <col min="2823" max="2823" width="9.140625" style="42"/>
    <col min="2824" max="2824" width="11.7109375" style="42" customWidth="1"/>
    <col min="2825" max="2825" width="19.28515625" style="42" customWidth="1"/>
    <col min="2826" max="2826" width="21" style="42" customWidth="1"/>
    <col min="2827" max="2827" width="19" style="42" customWidth="1"/>
    <col min="2828" max="2828" width="15.140625" style="42" bestFit="1" customWidth="1"/>
    <col min="2829" max="3072" width="9.140625" style="42"/>
    <col min="3073" max="3073" width="26.140625" style="42" customWidth="1"/>
    <col min="3074" max="3074" width="21.5703125" style="42" customWidth="1"/>
    <col min="3075" max="3075" width="18.5703125" style="42" customWidth="1"/>
    <col min="3076" max="3076" width="17.7109375" style="42" customWidth="1"/>
    <col min="3077" max="3077" width="18.5703125" style="42" customWidth="1"/>
    <col min="3078" max="3078" width="16.140625" style="42" bestFit="1" customWidth="1"/>
    <col min="3079" max="3079" width="9.140625" style="42"/>
    <col min="3080" max="3080" width="11.7109375" style="42" customWidth="1"/>
    <col min="3081" max="3081" width="19.28515625" style="42" customWidth="1"/>
    <col min="3082" max="3082" width="21" style="42" customWidth="1"/>
    <col min="3083" max="3083" width="19" style="42" customWidth="1"/>
    <col min="3084" max="3084" width="15.140625" style="42" bestFit="1" customWidth="1"/>
    <col min="3085" max="3328" width="9.140625" style="42"/>
    <col min="3329" max="3329" width="26.140625" style="42" customWidth="1"/>
    <col min="3330" max="3330" width="21.5703125" style="42" customWidth="1"/>
    <col min="3331" max="3331" width="18.5703125" style="42" customWidth="1"/>
    <col min="3332" max="3332" width="17.7109375" style="42" customWidth="1"/>
    <col min="3333" max="3333" width="18.5703125" style="42" customWidth="1"/>
    <col min="3334" max="3334" width="16.140625" style="42" bestFit="1" customWidth="1"/>
    <col min="3335" max="3335" width="9.140625" style="42"/>
    <col min="3336" max="3336" width="11.7109375" style="42" customWidth="1"/>
    <col min="3337" max="3337" width="19.28515625" style="42" customWidth="1"/>
    <col min="3338" max="3338" width="21" style="42" customWidth="1"/>
    <col min="3339" max="3339" width="19" style="42" customWidth="1"/>
    <col min="3340" max="3340" width="15.140625" style="42" bestFit="1" customWidth="1"/>
    <col min="3341" max="3584" width="9.140625" style="42"/>
    <col min="3585" max="3585" width="26.140625" style="42" customWidth="1"/>
    <col min="3586" max="3586" width="21.5703125" style="42" customWidth="1"/>
    <col min="3587" max="3587" width="18.5703125" style="42" customWidth="1"/>
    <col min="3588" max="3588" width="17.7109375" style="42" customWidth="1"/>
    <col min="3589" max="3589" width="18.5703125" style="42" customWidth="1"/>
    <col min="3590" max="3590" width="16.140625" style="42" bestFit="1" customWidth="1"/>
    <col min="3591" max="3591" width="9.140625" style="42"/>
    <col min="3592" max="3592" width="11.7109375" style="42" customWidth="1"/>
    <col min="3593" max="3593" width="19.28515625" style="42" customWidth="1"/>
    <col min="3594" max="3594" width="21" style="42" customWidth="1"/>
    <col min="3595" max="3595" width="19" style="42" customWidth="1"/>
    <col min="3596" max="3596" width="15.140625" style="42" bestFit="1" customWidth="1"/>
    <col min="3597" max="3840" width="9.140625" style="42"/>
    <col min="3841" max="3841" width="26.140625" style="42" customWidth="1"/>
    <col min="3842" max="3842" width="21.5703125" style="42" customWidth="1"/>
    <col min="3843" max="3843" width="18.5703125" style="42" customWidth="1"/>
    <col min="3844" max="3844" width="17.7109375" style="42" customWidth="1"/>
    <col min="3845" max="3845" width="18.5703125" style="42" customWidth="1"/>
    <col min="3846" max="3846" width="16.140625" style="42" bestFit="1" customWidth="1"/>
    <col min="3847" max="3847" width="9.140625" style="42"/>
    <col min="3848" max="3848" width="11.7109375" style="42" customWidth="1"/>
    <col min="3849" max="3849" width="19.28515625" style="42" customWidth="1"/>
    <col min="3850" max="3850" width="21" style="42" customWidth="1"/>
    <col min="3851" max="3851" width="19" style="42" customWidth="1"/>
    <col min="3852" max="3852" width="15.140625" style="42" bestFit="1" customWidth="1"/>
    <col min="3853" max="4096" width="9.140625" style="42"/>
    <col min="4097" max="4097" width="26.140625" style="42" customWidth="1"/>
    <col min="4098" max="4098" width="21.5703125" style="42" customWidth="1"/>
    <col min="4099" max="4099" width="18.5703125" style="42" customWidth="1"/>
    <col min="4100" max="4100" width="17.7109375" style="42" customWidth="1"/>
    <col min="4101" max="4101" width="18.5703125" style="42" customWidth="1"/>
    <col min="4102" max="4102" width="16.140625" style="42" bestFit="1" customWidth="1"/>
    <col min="4103" max="4103" width="9.140625" style="42"/>
    <col min="4104" max="4104" width="11.7109375" style="42" customWidth="1"/>
    <col min="4105" max="4105" width="19.28515625" style="42" customWidth="1"/>
    <col min="4106" max="4106" width="21" style="42" customWidth="1"/>
    <col min="4107" max="4107" width="19" style="42" customWidth="1"/>
    <col min="4108" max="4108" width="15.140625" style="42" bestFit="1" customWidth="1"/>
    <col min="4109" max="4352" width="9.140625" style="42"/>
    <col min="4353" max="4353" width="26.140625" style="42" customWidth="1"/>
    <col min="4354" max="4354" width="21.5703125" style="42" customWidth="1"/>
    <col min="4355" max="4355" width="18.5703125" style="42" customWidth="1"/>
    <col min="4356" max="4356" width="17.7109375" style="42" customWidth="1"/>
    <col min="4357" max="4357" width="18.5703125" style="42" customWidth="1"/>
    <col min="4358" max="4358" width="16.140625" style="42" bestFit="1" customWidth="1"/>
    <col min="4359" max="4359" width="9.140625" style="42"/>
    <col min="4360" max="4360" width="11.7109375" style="42" customWidth="1"/>
    <col min="4361" max="4361" width="19.28515625" style="42" customWidth="1"/>
    <col min="4362" max="4362" width="21" style="42" customWidth="1"/>
    <col min="4363" max="4363" width="19" style="42" customWidth="1"/>
    <col min="4364" max="4364" width="15.140625" style="42" bestFit="1" customWidth="1"/>
    <col min="4365" max="4608" width="9.140625" style="42"/>
    <col min="4609" max="4609" width="26.140625" style="42" customWidth="1"/>
    <col min="4610" max="4610" width="21.5703125" style="42" customWidth="1"/>
    <col min="4611" max="4611" width="18.5703125" style="42" customWidth="1"/>
    <col min="4612" max="4612" width="17.7109375" style="42" customWidth="1"/>
    <col min="4613" max="4613" width="18.5703125" style="42" customWidth="1"/>
    <col min="4614" max="4614" width="16.140625" style="42" bestFit="1" customWidth="1"/>
    <col min="4615" max="4615" width="9.140625" style="42"/>
    <col min="4616" max="4616" width="11.7109375" style="42" customWidth="1"/>
    <col min="4617" max="4617" width="19.28515625" style="42" customWidth="1"/>
    <col min="4618" max="4618" width="21" style="42" customWidth="1"/>
    <col min="4619" max="4619" width="19" style="42" customWidth="1"/>
    <col min="4620" max="4620" width="15.140625" style="42" bestFit="1" customWidth="1"/>
    <col min="4621" max="4864" width="9.140625" style="42"/>
    <col min="4865" max="4865" width="26.140625" style="42" customWidth="1"/>
    <col min="4866" max="4866" width="21.5703125" style="42" customWidth="1"/>
    <col min="4867" max="4867" width="18.5703125" style="42" customWidth="1"/>
    <col min="4868" max="4868" width="17.7109375" style="42" customWidth="1"/>
    <col min="4869" max="4869" width="18.5703125" style="42" customWidth="1"/>
    <col min="4870" max="4870" width="16.140625" style="42" bestFit="1" customWidth="1"/>
    <col min="4871" max="4871" width="9.140625" style="42"/>
    <col min="4872" max="4872" width="11.7109375" style="42" customWidth="1"/>
    <col min="4873" max="4873" width="19.28515625" style="42" customWidth="1"/>
    <col min="4874" max="4874" width="21" style="42" customWidth="1"/>
    <col min="4875" max="4875" width="19" style="42" customWidth="1"/>
    <col min="4876" max="4876" width="15.140625" style="42" bestFit="1" customWidth="1"/>
    <col min="4877" max="5120" width="9.140625" style="42"/>
    <col min="5121" max="5121" width="26.140625" style="42" customWidth="1"/>
    <col min="5122" max="5122" width="21.5703125" style="42" customWidth="1"/>
    <col min="5123" max="5123" width="18.5703125" style="42" customWidth="1"/>
    <col min="5124" max="5124" width="17.7109375" style="42" customWidth="1"/>
    <col min="5125" max="5125" width="18.5703125" style="42" customWidth="1"/>
    <col min="5126" max="5126" width="16.140625" style="42" bestFit="1" customWidth="1"/>
    <col min="5127" max="5127" width="9.140625" style="42"/>
    <col min="5128" max="5128" width="11.7109375" style="42" customWidth="1"/>
    <col min="5129" max="5129" width="19.28515625" style="42" customWidth="1"/>
    <col min="5130" max="5130" width="21" style="42" customWidth="1"/>
    <col min="5131" max="5131" width="19" style="42" customWidth="1"/>
    <col min="5132" max="5132" width="15.140625" style="42" bestFit="1" customWidth="1"/>
    <col min="5133" max="5376" width="9.140625" style="42"/>
    <col min="5377" max="5377" width="26.140625" style="42" customWidth="1"/>
    <col min="5378" max="5378" width="21.5703125" style="42" customWidth="1"/>
    <col min="5379" max="5379" width="18.5703125" style="42" customWidth="1"/>
    <col min="5380" max="5380" width="17.7109375" style="42" customWidth="1"/>
    <col min="5381" max="5381" width="18.5703125" style="42" customWidth="1"/>
    <col min="5382" max="5382" width="16.140625" style="42" bestFit="1" customWidth="1"/>
    <col min="5383" max="5383" width="9.140625" style="42"/>
    <col min="5384" max="5384" width="11.7109375" style="42" customWidth="1"/>
    <col min="5385" max="5385" width="19.28515625" style="42" customWidth="1"/>
    <col min="5386" max="5386" width="21" style="42" customWidth="1"/>
    <col min="5387" max="5387" width="19" style="42" customWidth="1"/>
    <col min="5388" max="5388" width="15.140625" style="42" bestFit="1" customWidth="1"/>
    <col min="5389" max="5632" width="9.140625" style="42"/>
    <col min="5633" max="5633" width="26.140625" style="42" customWidth="1"/>
    <col min="5634" max="5634" width="21.5703125" style="42" customWidth="1"/>
    <col min="5635" max="5635" width="18.5703125" style="42" customWidth="1"/>
    <col min="5636" max="5636" width="17.7109375" style="42" customWidth="1"/>
    <col min="5637" max="5637" width="18.5703125" style="42" customWidth="1"/>
    <col min="5638" max="5638" width="16.140625" style="42" bestFit="1" customWidth="1"/>
    <col min="5639" max="5639" width="9.140625" style="42"/>
    <col min="5640" max="5640" width="11.7109375" style="42" customWidth="1"/>
    <col min="5641" max="5641" width="19.28515625" style="42" customWidth="1"/>
    <col min="5642" max="5642" width="21" style="42" customWidth="1"/>
    <col min="5643" max="5643" width="19" style="42" customWidth="1"/>
    <col min="5644" max="5644" width="15.140625" style="42" bestFit="1" customWidth="1"/>
    <col min="5645" max="5888" width="9.140625" style="42"/>
    <col min="5889" max="5889" width="26.140625" style="42" customWidth="1"/>
    <col min="5890" max="5890" width="21.5703125" style="42" customWidth="1"/>
    <col min="5891" max="5891" width="18.5703125" style="42" customWidth="1"/>
    <col min="5892" max="5892" width="17.7109375" style="42" customWidth="1"/>
    <col min="5893" max="5893" width="18.5703125" style="42" customWidth="1"/>
    <col min="5894" max="5894" width="16.140625" style="42" bestFit="1" customWidth="1"/>
    <col min="5895" max="5895" width="9.140625" style="42"/>
    <col min="5896" max="5896" width="11.7109375" style="42" customWidth="1"/>
    <col min="5897" max="5897" width="19.28515625" style="42" customWidth="1"/>
    <col min="5898" max="5898" width="21" style="42" customWidth="1"/>
    <col min="5899" max="5899" width="19" style="42" customWidth="1"/>
    <col min="5900" max="5900" width="15.140625" style="42" bestFit="1" customWidth="1"/>
    <col min="5901" max="6144" width="9.140625" style="42"/>
    <col min="6145" max="6145" width="26.140625" style="42" customWidth="1"/>
    <col min="6146" max="6146" width="21.5703125" style="42" customWidth="1"/>
    <col min="6147" max="6147" width="18.5703125" style="42" customWidth="1"/>
    <col min="6148" max="6148" width="17.7109375" style="42" customWidth="1"/>
    <col min="6149" max="6149" width="18.5703125" style="42" customWidth="1"/>
    <col min="6150" max="6150" width="16.140625" style="42" bestFit="1" customWidth="1"/>
    <col min="6151" max="6151" width="9.140625" style="42"/>
    <col min="6152" max="6152" width="11.7109375" style="42" customWidth="1"/>
    <col min="6153" max="6153" width="19.28515625" style="42" customWidth="1"/>
    <col min="6154" max="6154" width="21" style="42" customWidth="1"/>
    <col min="6155" max="6155" width="19" style="42" customWidth="1"/>
    <col min="6156" max="6156" width="15.140625" style="42" bestFit="1" customWidth="1"/>
    <col min="6157" max="6400" width="9.140625" style="42"/>
    <col min="6401" max="6401" width="26.140625" style="42" customWidth="1"/>
    <col min="6402" max="6402" width="21.5703125" style="42" customWidth="1"/>
    <col min="6403" max="6403" width="18.5703125" style="42" customWidth="1"/>
    <col min="6404" max="6404" width="17.7109375" style="42" customWidth="1"/>
    <col min="6405" max="6405" width="18.5703125" style="42" customWidth="1"/>
    <col min="6406" max="6406" width="16.140625" style="42" bestFit="1" customWidth="1"/>
    <col min="6407" max="6407" width="9.140625" style="42"/>
    <col min="6408" max="6408" width="11.7109375" style="42" customWidth="1"/>
    <col min="6409" max="6409" width="19.28515625" style="42" customWidth="1"/>
    <col min="6410" max="6410" width="21" style="42" customWidth="1"/>
    <col min="6411" max="6411" width="19" style="42" customWidth="1"/>
    <col min="6412" max="6412" width="15.140625" style="42" bestFit="1" customWidth="1"/>
    <col min="6413" max="6656" width="9.140625" style="42"/>
    <col min="6657" max="6657" width="26.140625" style="42" customWidth="1"/>
    <col min="6658" max="6658" width="21.5703125" style="42" customWidth="1"/>
    <col min="6659" max="6659" width="18.5703125" style="42" customWidth="1"/>
    <col min="6660" max="6660" width="17.7109375" style="42" customWidth="1"/>
    <col min="6661" max="6661" width="18.5703125" style="42" customWidth="1"/>
    <col min="6662" max="6662" width="16.140625" style="42" bestFit="1" customWidth="1"/>
    <col min="6663" max="6663" width="9.140625" style="42"/>
    <col min="6664" max="6664" width="11.7109375" style="42" customWidth="1"/>
    <col min="6665" max="6665" width="19.28515625" style="42" customWidth="1"/>
    <col min="6666" max="6666" width="21" style="42" customWidth="1"/>
    <col min="6667" max="6667" width="19" style="42" customWidth="1"/>
    <col min="6668" max="6668" width="15.140625" style="42" bestFit="1" customWidth="1"/>
    <col min="6669" max="6912" width="9.140625" style="42"/>
    <col min="6913" max="6913" width="26.140625" style="42" customWidth="1"/>
    <col min="6914" max="6914" width="21.5703125" style="42" customWidth="1"/>
    <col min="6915" max="6915" width="18.5703125" style="42" customWidth="1"/>
    <col min="6916" max="6916" width="17.7109375" style="42" customWidth="1"/>
    <col min="6917" max="6917" width="18.5703125" style="42" customWidth="1"/>
    <col min="6918" max="6918" width="16.140625" style="42" bestFit="1" customWidth="1"/>
    <col min="6919" max="6919" width="9.140625" style="42"/>
    <col min="6920" max="6920" width="11.7109375" style="42" customWidth="1"/>
    <col min="6921" max="6921" width="19.28515625" style="42" customWidth="1"/>
    <col min="6922" max="6922" width="21" style="42" customWidth="1"/>
    <col min="6923" max="6923" width="19" style="42" customWidth="1"/>
    <col min="6924" max="6924" width="15.140625" style="42" bestFit="1" customWidth="1"/>
    <col min="6925" max="7168" width="9.140625" style="42"/>
    <col min="7169" max="7169" width="26.140625" style="42" customWidth="1"/>
    <col min="7170" max="7170" width="21.5703125" style="42" customWidth="1"/>
    <col min="7171" max="7171" width="18.5703125" style="42" customWidth="1"/>
    <col min="7172" max="7172" width="17.7109375" style="42" customWidth="1"/>
    <col min="7173" max="7173" width="18.5703125" style="42" customWidth="1"/>
    <col min="7174" max="7174" width="16.140625" style="42" bestFit="1" customWidth="1"/>
    <col min="7175" max="7175" width="9.140625" style="42"/>
    <col min="7176" max="7176" width="11.7109375" style="42" customWidth="1"/>
    <col min="7177" max="7177" width="19.28515625" style="42" customWidth="1"/>
    <col min="7178" max="7178" width="21" style="42" customWidth="1"/>
    <col min="7179" max="7179" width="19" style="42" customWidth="1"/>
    <col min="7180" max="7180" width="15.140625" style="42" bestFit="1" customWidth="1"/>
    <col min="7181" max="7424" width="9.140625" style="42"/>
    <col min="7425" max="7425" width="26.140625" style="42" customWidth="1"/>
    <col min="7426" max="7426" width="21.5703125" style="42" customWidth="1"/>
    <col min="7427" max="7427" width="18.5703125" style="42" customWidth="1"/>
    <col min="7428" max="7428" width="17.7109375" style="42" customWidth="1"/>
    <col min="7429" max="7429" width="18.5703125" style="42" customWidth="1"/>
    <col min="7430" max="7430" width="16.140625" style="42" bestFit="1" customWidth="1"/>
    <col min="7431" max="7431" width="9.140625" style="42"/>
    <col min="7432" max="7432" width="11.7109375" style="42" customWidth="1"/>
    <col min="7433" max="7433" width="19.28515625" style="42" customWidth="1"/>
    <col min="7434" max="7434" width="21" style="42" customWidth="1"/>
    <col min="7435" max="7435" width="19" style="42" customWidth="1"/>
    <col min="7436" max="7436" width="15.140625" style="42" bestFit="1" customWidth="1"/>
    <col min="7437" max="7680" width="9.140625" style="42"/>
    <col min="7681" max="7681" width="26.140625" style="42" customWidth="1"/>
    <col min="7682" max="7682" width="21.5703125" style="42" customWidth="1"/>
    <col min="7683" max="7683" width="18.5703125" style="42" customWidth="1"/>
    <col min="7684" max="7684" width="17.7109375" style="42" customWidth="1"/>
    <col min="7685" max="7685" width="18.5703125" style="42" customWidth="1"/>
    <col min="7686" max="7686" width="16.140625" style="42" bestFit="1" customWidth="1"/>
    <col min="7687" max="7687" width="9.140625" style="42"/>
    <col min="7688" max="7688" width="11.7109375" style="42" customWidth="1"/>
    <col min="7689" max="7689" width="19.28515625" style="42" customWidth="1"/>
    <col min="7690" max="7690" width="21" style="42" customWidth="1"/>
    <col min="7691" max="7691" width="19" style="42" customWidth="1"/>
    <col min="7692" max="7692" width="15.140625" style="42" bestFit="1" customWidth="1"/>
    <col min="7693" max="7936" width="9.140625" style="42"/>
    <col min="7937" max="7937" width="26.140625" style="42" customWidth="1"/>
    <col min="7938" max="7938" width="21.5703125" style="42" customWidth="1"/>
    <col min="7939" max="7939" width="18.5703125" style="42" customWidth="1"/>
    <col min="7940" max="7940" width="17.7109375" style="42" customWidth="1"/>
    <col min="7941" max="7941" width="18.5703125" style="42" customWidth="1"/>
    <col min="7942" max="7942" width="16.140625" style="42" bestFit="1" customWidth="1"/>
    <col min="7943" max="7943" width="9.140625" style="42"/>
    <col min="7944" max="7944" width="11.7109375" style="42" customWidth="1"/>
    <col min="7945" max="7945" width="19.28515625" style="42" customWidth="1"/>
    <col min="7946" max="7946" width="21" style="42" customWidth="1"/>
    <col min="7947" max="7947" width="19" style="42" customWidth="1"/>
    <col min="7948" max="7948" width="15.140625" style="42" bestFit="1" customWidth="1"/>
    <col min="7949" max="8192" width="9.140625" style="42"/>
    <col min="8193" max="8193" width="26.140625" style="42" customWidth="1"/>
    <col min="8194" max="8194" width="21.5703125" style="42" customWidth="1"/>
    <col min="8195" max="8195" width="18.5703125" style="42" customWidth="1"/>
    <col min="8196" max="8196" width="17.7109375" style="42" customWidth="1"/>
    <col min="8197" max="8197" width="18.5703125" style="42" customWidth="1"/>
    <col min="8198" max="8198" width="16.140625" style="42" bestFit="1" customWidth="1"/>
    <col min="8199" max="8199" width="9.140625" style="42"/>
    <col min="8200" max="8200" width="11.7109375" style="42" customWidth="1"/>
    <col min="8201" max="8201" width="19.28515625" style="42" customWidth="1"/>
    <col min="8202" max="8202" width="21" style="42" customWidth="1"/>
    <col min="8203" max="8203" width="19" style="42" customWidth="1"/>
    <col min="8204" max="8204" width="15.140625" style="42" bestFit="1" customWidth="1"/>
    <col min="8205" max="8448" width="9.140625" style="42"/>
    <col min="8449" max="8449" width="26.140625" style="42" customWidth="1"/>
    <col min="8450" max="8450" width="21.5703125" style="42" customWidth="1"/>
    <col min="8451" max="8451" width="18.5703125" style="42" customWidth="1"/>
    <col min="8452" max="8452" width="17.7109375" style="42" customWidth="1"/>
    <col min="8453" max="8453" width="18.5703125" style="42" customWidth="1"/>
    <col min="8454" max="8454" width="16.140625" style="42" bestFit="1" customWidth="1"/>
    <col min="8455" max="8455" width="9.140625" style="42"/>
    <col min="8456" max="8456" width="11.7109375" style="42" customWidth="1"/>
    <col min="8457" max="8457" width="19.28515625" style="42" customWidth="1"/>
    <col min="8458" max="8458" width="21" style="42" customWidth="1"/>
    <col min="8459" max="8459" width="19" style="42" customWidth="1"/>
    <col min="8460" max="8460" width="15.140625" style="42" bestFit="1" customWidth="1"/>
    <col min="8461" max="8704" width="9.140625" style="42"/>
    <col min="8705" max="8705" width="26.140625" style="42" customWidth="1"/>
    <col min="8706" max="8706" width="21.5703125" style="42" customWidth="1"/>
    <col min="8707" max="8707" width="18.5703125" style="42" customWidth="1"/>
    <col min="8708" max="8708" width="17.7109375" style="42" customWidth="1"/>
    <col min="8709" max="8709" width="18.5703125" style="42" customWidth="1"/>
    <col min="8710" max="8710" width="16.140625" style="42" bestFit="1" customWidth="1"/>
    <col min="8711" max="8711" width="9.140625" style="42"/>
    <col min="8712" max="8712" width="11.7109375" style="42" customWidth="1"/>
    <col min="8713" max="8713" width="19.28515625" style="42" customWidth="1"/>
    <col min="8714" max="8714" width="21" style="42" customWidth="1"/>
    <col min="8715" max="8715" width="19" style="42" customWidth="1"/>
    <col min="8716" max="8716" width="15.140625" style="42" bestFit="1" customWidth="1"/>
    <col min="8717" max="8960" width="9.140625" style="42"/>
    <col min="8961" max="8961" width="26.140625" style="42" customWidth="1"/>
    <col min="8962" max="8962" width="21.5703125" style="42" customWidth="1"/>
    <col min="8963" max="8963" width="18.5703125" style="42" customWidth="1"/>
    <col min="8964" max="8964" width="17.7109375" style="42" customWidth="1"/>
    <col min="8965" max="8965" width="18.5703125" style="42" customWidth="1"/>
    <col min="8966" max="8966" width="16.140625" style="42" bestFit="1" customWidth="1"/>
    <col min="8967" max="8967" width="9.140625" style="42"/>
    <col min="8968" max="8968" width="11.7109375" style="42" customWidth="1"/>
    <col min="8969" max="8969" width="19.28515625" style="42" customWidth="1"/>
    <col min="8970" max="8970" width="21" style="42" customWidth="1"/>
    <col min="8971" max="8971" width="19" style="42" customWidth="1"/>
    <col min="8972" max="8972" width="15.140625" style="42" bestFit="1" customWidth="1"/>
    <col min="8973" max="9216" width="9.140625" style="42"/>
    <col min="9217" max="9217" width="26.140625" style="42" customWidth="1"/>
    <col min="9218" max="9218" width="21.5703125" style="42" customWidth="1"/>
    <col min="9219" max="9219" width="18.5703125" style="42" customWidth="1"/>
    <col min="9220" max="9220" width="17.7109375" style="42" customWidth="1"/>
    <col min="9221" max="9221" width="18.5703125" style="42" customWidth="1"/>
    <col min="9222" max="9222" width="16.140625" style="42" bestFit="1" customWidth="1"/>
    <col min="9223" max="9223" width="9.140625" style="42"/>
    <col min="9224" max="9224" width="11.7109375" style="42" customWidth="1"/>
    <col min="9225" max="9225" width="19.28515625" style="42" customWidth="1"/>
    <col min="9226" max="9226" width="21" style="42" customWidth="1"/>
    <col min="9227" max="9227" width="19" style="42" customWidth="1"/>
    <col min="9228" max="9228" width="15.140625" style="42" bestFit="1" customWidth="1"/>
    <col min="9229" max="9472" width="9.140625" style="42"/>
    <col min="9473" max="9473" width="26.140625" style="42" customWidth="1"/>
    <col min="9474" max="9474" width="21.5703125" style="42" customWidth="1"/>
    <col min="9475" max="9475" width="18.5703125" style="42" customWidth="1"/>
    <col min="9476" max="9476" width="17.7109375" style="42" customWidth="1"/>
    <col min="9477" max="9477" width="18.5703125" style="42" customWidth="1"/>
    <col min="9478" max="9478" width="16.140625" style="42" bestFit="1" customWidth="1"/>
    <col min="9479" max="9479" width="9.140625" style="42"/>
    <col min="9480" max="9480" width="11.7109375" style="42" customWidth="1"/>
    <col min="9481" max="9481" width="19.28515625" style="42" customWidth="1"/>
    <col min="9482" max="9482" width="21" style="42" customWidth="1"/>
    <col min="9483" max="9483" width="19" style="42" customWidth="1"/>
    <col min="9484" max="9484" width="15.140625" style="42" bestFit="1" customWidth="1"/>
    <col min="9485" max="9728" width="9.140625" style="42"/>
    <col min="9729" max="9729" width="26.140625" style="42" customWidth="1"/>
    <col min="9730" max="9730" width="21.5703125" style="42" customWidth="1"/>
    <col min="9731" max="9731" width="18.5703125" style="42" customWidth="1"/>
    <col min="9732" max="9732" width="17.7109375" style="42" customWidth="1"/>
    <col min="9733" max="9733" width="18.5703125" style="42" customWidth="1"/>
    <col min="9734" max="9734" width="16.140625" style="42" bestFit="1" customWidth="1"/>
    <col min="9735" max="9735" width="9.140625" style="42"/>
    <col min="9736" max="9736" width="11.7109375" style="42" customWidth="1"/>
    <col min="9737" max="9737" width="19.28515625" style="42" customWidth="1"/>
    <col min="9738" max="9738" width="21" style="42" customWidth="1"/>
    <col min="9739" max="9739" width="19" style="42" customWidth="1"/>
    <col min="9740" max="9740" width="15.140625" style="42" bestFit="1" customWidth="1"/>
    <col min="9741" max="9984" width="9.140625" style="42"/>
    <col min="9985" max="9985" width="26.140625" style="42" customWidth="1"/>
    <col min="9986" max="9986" width="21.5703125" style="42" customWidth="1"/>
    <col min="9987" max="9987" width="18.5703125" style="42" customWidth="1"/>
    <col min="9988" max="9988" width="17.7109375" style="42" customWidth="1"/>
    <col min="9989" max="9989" width="18.5703125" style="42" customWidth="1"/>
    <col min="9990" max="9990" width="16.140625" style="42" bestFit="1" customWidth="1"/>
    <col min="9991" max="9991" width="9.140625" style="42"/>
    <col min="9992" max="9992" width="11.7109375" style="42" customWidth="1"/>
    <col min="9993" max="9993" width="19.28515625" style="42" customWidth="1"/>
    <col min="9994" max="9994" width="21" style="42" customWidth="1"/>
    <col min="9995" max="9995" width="19" style="42" customWidth="1"/>
    <col min="9996" max="9996" width="15.140625" style="42" bestFit="1" customWidth="1"/>
    <col min="9997" max="10240" width="9.140625" style="42"/>
    <col min="10241" max="10241" width="26.140625" style="42" customWidth="1"/>
    <col min="10242" max="10242" width="21.5703125" style="42" customWidth="1"/>
    <col min="10243" max="10243" width="18.5703125" style="42" customWidth="1"/>
    <col min="10244" max="10244" width="17.7109375" style="42" customWidth="1"/>
    <col min="10245" max="10245" width="18.5703125" style="42" customWidth="1"/>
    <col min="10246" max="10246" width="16.140625" style="42" bestFit="1" customWidth="1"/>
    <col min="10247" max="10247" width="9.140625" style="42"/>
    <col min="10248" max="10248" width="11.7109375" style="42" customWidth="1"/>
    <col min="10249" max="10249" width="19.28515625" style="42" customWidth="1"/>
    <col min="10250" max="10250" width="21" style="42" customWidth="1"/>
    <col min="10251" max="10251" width="19" style="42" customWidth="1"/>
    <col min="10252" max="10252" width="15.140625" style="42" bestFit="1" customWidth="1"/>
    <col min="10253" max="10496" width="9.140625" style="42"/>
    <col min="10497" max="10497" width="26.140625" style="42" customWidth="1"/>
    <col min="10498" max="10498" width="21.5703125" style="42" customWidth="1"/>
    <col min="10499" max="10499" width="18.5703125" style="42" customWidth="1"/>
    <col min="10500" max="10500" width="17.7109375" style="42" customWidth="1"/>
    <col min="10501" max="10501" width="18.5703125" style="42" customWidth="1"/>
    <col min="10502" max="10502" width="16.140625" style="42" bestFit="1" customWidth="1"/>
    <col min="10503" max="10503" width="9.140625" style="42"/>
    <col min="10504" max="10504" width="11.7109375" style="42" customWidth="1"/>
    <col min="10505" max="10505" width="19.28515625" style="42" customWidth="1"/>
    <col min="10506" max="10506" width="21" style="42" customWidth="1"/>
    <col min="10507" max="10507" width="19" style="42" customWidth="1"/>
    <col min="10508" max="10508" width="15.140625" style="42" bestFit="1" customWidth="1"/>
    <col min="10509" max="10752" width="9.140625" style="42"/>
    <col min="10753" max="10753" width="26.140625" style="42" customWidth="1"/>
    <col min="10754" max="10754" width="21.5703125" style="42" customWidth="1"/>
    <col min="10755" max="10755" width="18.5703125" style="42" customWidth="1"/>
    <col min="10756" max="10756" width="17.7109375" style="42" customWidth="1"/>
    <col min="10757" max="10757" width="18.5703125" style="42" customWidth="1"/>
    <col min="10758" max="10758" width="16.140625" style="42" bestFit="1" customWidth="1"/>
    <col min="10759" max="10759" width="9.140625" style="42"/>
    <col min="10760" max="10760" width="11.7109375" style="42" customWidth="1"/>
    <col min="10761" max="10761" width="19.28515625" style="42" customWidth="1"/>
    <col min="10762" max="10762" width="21" style="42" customWidth="1"/>
    <col min="10763" max="10763" width="19" style="42" customWidth="1"/>
    <col min="10764" max="10764" width="15.140625" style="42" bestFit="1" customWidth="1"/>
    <col min="10765" max="11008" width="9.140625" style="42"/>
    <col min="11009" max="11009" width="26.140625" style="42" customWidth="1"/>
    <col min="11010" max="11010" width="21.5703125" style="42" customWidth="1"/>
    <col min="11011" max="11011" width="18.5703125" style="42" customWidth="1"/>
    <col min="11012" max="11012" width="17.7109375" style="42" customWidth="1"/>
    <col min="11013" max="11013" width="18.5703125" style="42" customWidth="1"/>
    <col min="11014" max="11014" width="16.140625" style="42" bestFit="1" customWidth="1"/>
    <col min="11015" max="11015" width="9.140625" style="42"/>
    <col min="11016" max="11016" width="11.7109375" style="42" customWidth="1"/>
    <col min="11017" max="11017" width="19.28515625" style="42" customWidth="1"/>
    <col min="11018" max="11018" width="21" style="42" customWidth="1"/>
    <col min="11019" max="11019" width="19" style="42" customWidth="1"/>
    <col min="11020" max="11020" width="15.140625" style="42" bestFit="1" customWidth="1"/>
    <col min="11021" max="11264" width="9.140625" style="42"/>
    <col min="11265" max="11265" width="26.140625" style="42" customWidth="1"/>
    <col min="11266" max="11266" width="21.5703125" style="42" customWidth="1"/>
    <col min="11267" max="11267" width="18.5703125" style="42" customWidth="1"/>
    <col min="11268" max="11268" width="17.7109375" style="42" customWidth="1"/>
    <col min="11269" max="11269" width="18.5703125" style="42" customWidth="1"/>
    <col min="11270" max="11270" width="16.140625" style="42" bestFit="1" customWidth="1"/>
    <col min="11271" max="11271" width="9.140625" style="42"/>
    <col min="11272" max="11272" width="11.7109375" style="42" customWidth="1"/>
    <col min="11273" max="11273" width="19.28515625" style="42" customWidth="1"/>
    <col min="11274" max="11274" width="21" style="42" customWidth="1"/>
    <col min="11275" max="11275" width="19" style="42" customWidth="1"/>
    <col min="11276" max="11276" width="15.140625" style="42" bestFit="1" customWidth="1"/>
    <col min="11277" max="11520" width="9.140625" style="42"/>
    <col min="11521" max="11521" width="26.140625" style="42" customWidth="1"/>
    <col min="11522" max="11522" width="21.5703125" style="42" customWidth="1"/>
    <col min="11523" max="11523" width="18.5703125" style="42" customWidth="1"/>
    <col min="11524" max="11524" width="17.7109375" style="42" customWidth="1"/>
    <col min="11525" max="11525" width="18.5703125" style="42" customWidth="1"/>
    <col min="11526" max="11526" width="16.140625" style="42" bestFit="1" customWidth="1"/>
    <col min="11527" max="11527" width="9.140625" style="42"/>
    <col min="11528" max="11528" width="11.7109375" style="42" customWidth="1"/>
    <col min="11529" max="11529" width="19.28515625" style="42" customWidth="1"/>
    <col min="11530" max="11530" width="21" style="42" customWidth="1"/>
    <col min="11531" max="11531" width="19" style="42" customWidth="1"/>
    <col min="11532" max="11532" width="15.140625" style="42" bestFit="1" customWidth="1"/>
    <col min="11533" max="11776" width="9.140625" style="42"/>
    <col min="11777" max="11777" width="26.140625" style="42" customWidth="1"/>
    <col min="11778" max="11778" width="21.5703125" style="42" customWidth="1"/>
    <col min="11779" max="11779" width="18.5703125" style="42" customWidth="1"/>
    <col min="11780" max="11780" width="17.7109375" style="42" customWidth="1"/>
    <col min="11781" max="11781" width="18.5703125" style="42" customWidth="1"/>
    <col min="11782" max="11782" width="16.140625" style="42" bestFit="1" customWidth="1"/>
    <col min="11783" max="11783" width="9.140625" style="42"/>
    <col min="11784" max="11784" width="11.7109375" style="42" customWidth="1"/>
    <col min="11785" max="11785" width="19.28515625" style="42" customWidth="1"/>
    <col min="11786" max="11786" width="21" style="42" customWidth="1"/>
    <col min="11787" max="11787" width="19" style="42" customWidth="1"/>
    <col min="11788" max="11788" width="15.140625" style="42" bestFit="1" customWidth="1"/>
    <col min="11789" max="12032" width="9.140625" style="42"/>
    <col min="12033" max="12033" width="26.140625" style="42" customWidth="1"/>
    <col min="12034" max="12034" width="21.5703125" style="42" customWidth="1"/>
    <col min="12035" max="12035" width="18.5703125" style="42" customWidth="1"/>
    <col min="12036" max="12036" width="17.7109375" style="42" customWidth="1"/>
    <col min="12037" max="12037" width="18.5703125" style="42" customWidth="1"/>
    <col min="12038" max="12038" width="16.140625" style="42" bestFit="1" customWidth="1"/>
    <col min="12039" max="12039" width="9.140625" style="42"/>
    <col min="12040" max="12040" width="11.7109375" style="42" customWidth="1"/>
    <col min="12041" max="12041" width="19.28515625" style="42" customWidth="1"/>
    <col min="12042" max="12042" width="21" style="42" customWidth="1"/>
    <col min="12043" max="12043" width="19" style="42" customWidth="1"/>
    <col min="12044" max="12044" width="15.140625" style="42" bestFit="1" customWidth="1"/>
    <col min="12045" max="12288" width="9.140625" style="42"/>
    <col min="12289" max="12289" width="26.140625" style="42" customWidth="1"/>
    <col min="12290" max="12290" width="21.5703125" style="42" customWidth="1"/>
    <col min="12291" max="12291" width="18.5703125" style="42" customWidth="1"/>
    <col min="12292" max="12292" width="17.7109375" style="42" customWidth="1"/>
    <col min="12293" max="12293" width="18.5703125" style="42" customWidth="1"/>
    <col min="12294" max="12294" width="16.140625" style="42" bestFit="1" customWidth="1"/>
    <col min="12295" max="12295" width="9.140625" style="42"/>
    <col min="12296" max="12296" width="11.7109375" style="42" customWidth="1"/>
    <col min="12297" max="12297" width="19.28515625" style="42" customWidth="1"/>
    <col min="12298" max="12298" width="21" style="42" customWidth="1"/>
    <col min="12299" max="12299" width="19" style="42" customWidth="1"/>
    <col min="12300" max="12300" width="15.140625" style="42" bestFit="1" customWidth="1"/>
    <col min="12301" max="12544" width="9.140625" style="42"/>
    <col min="12545" max="12545" width="26.140625" style="42" customWidth="1"/>
    <col min="12546" max="12546" width="21.5703125" style="42" customWidth="1"/>
    <col min="12547" max="12547" width="18.5703125" style="42" customWidth="1"/>
    <col min="12548" max="12548" width="17.7109375" style="42" customWidth="1"/>
    <col min="12549" max="12549" width="18.5703125" style="42" customWidth="1"/>
    <col min="12550" max="12550" width="16.140625" style="42" bestFit="1" customWidth="1"/>
    <col min="12551" max="12551" width="9.140625" style="42"/>
    <col min="12552" max="12552" width="11.7109375" style="42" customWidth="1"/>
    <col min="12553" max="12553" width="19.28515625" style="42" customWidth="1"/>
    <col min="12554" max="12554" width="21" style="42" customWidth="1"/>
    <col min="12555" max="12555" width="19" style="42" customWidth="1"/>
    <col min="12556" max="12556" width="15.140625" style="42" bestFit="1" customWidth="1"/>
    <col min="12557" max="12800" width="9.140625" style="42"/>
    <col min="12801" max="12801" width="26.140625" style="42" customWidth="1"/>
    <col min="12802" max="12802" width="21.5703125" style="42" customWidth="1"/>
    <col min="12803" max="12803" width="18.5703125" style="42" customWidth="1"/>
    <col min="12804" max="12804" width="17.7109375" style="42" customWidth="1"/>
    <col min="12805" max="12805" width="18.5703125" style="42" customWidth="1"/>
    <col min="12806" max="12806" width="16.140625" style="42" bestFit="1" customWidth="1"/>
    <col min="12807" max="12807" width="9.140625" style="42"/>
    <col min="12808" max="12808" width="11.7109375" style="42" customWidth="1"/>
    <col min="12809" max="12809" width="19.28515625" style="42" customWidth="1"/>
    <col min="12810" max="12810" width="21" style="42" customWidth="1"/>
    <col min="12811" max="12811" width="19" style="42" customWidth="1"/>
    <col min="12812" max="12812" width="15.140625" style="42" bestFit="1" customWidth="1"/>
    <col min="12813" max="13056" width="9.140625" style="42"/>
    <col min="13057" max="13057" width="26.140625" style="42" customWidth="1"/>
    <col min="13058" max="13058" width="21.5703125" style="42" customWidth="1"/>
    <col min="13059" max="13059" width="18.5703125" style="42" customWidth="1"/>
    <col min="13060" max="13060" width="17.7109375" style="42" customWidth="1"/>
    <col min="13061" max="13061" width="18.5703125" style="42" customWidth="1"/>
    <col min="13062" max="13062" width="16.140625" style="42" bestFit="1" customWidth="1"/>
    <col min="13063" max="13063" width="9.140625" style="42"/>
    <col min="13064" max="13064" width="11.7109375" style="42" customWidth="1"/>
    <col min="13065" max="13065" width="19.28515625" style="42" customWidth="1"/>
    <col min="13066" max="13066" width="21" style="42" customWidth="1"/>
    <col min="13067" max="13067" width="19" style="42" customWidth="1"/>
    <col min="13068" max="13068" width="15.140625" style="42" bestFit="1" customWidth="1"/>
    <col min="13069" max="13312" width="9.140625" style="42"/>
    <col min="13313" max="13313" width="26.140625" style="42" customWidth="1"/>
    <col min="13314" max="13314" width="21.5703125" style="42" customWidth="1"/>
    <col min="13315" max="13315" width="18.5703125" style="42" customWidth="1"/>
    <col min="13316" max="13316" width="17.7109375" style="42" customWidth="1"/>
    <col min="13317" max="13317" width="18.5703125" style="42" customWidth="1"/>
    <col min="13318" max="13318" width="16.140625" style="42" bestFit="1" customWidth="1"/>
    <col min="13319" max="13319" width="9.140625" style="42"/>
    <col min="13320" max="13320" width="11.7109375" style="42" customWidth="1"/>
    <col min="13321" max="13321" width="19.28515625" style="42" customWidth="1"/>
    <col min="13322" max="13322" width="21" style="42" customWidth="1"/>
    <col min="13323" max="13323" width="19" style="42" customWidth="1"/>
    <col min="13324" max="13324" width="15.140625" style="42" bestFit="1" customWidth="1"/>
    <col min="13325" max="13568" width="9.140625" style="42"/>
    <col min="13569" max="13569" width="26.140625" style="42" customWidth="1"/>
    <col min="13570" max="13570" width="21.5703125" style="42" customWidth="1"/>
    <col min="13571" max="13571" width="18.5703125" style="42" customWidth="1"/>
    <col min="13572" max="13572" width="17.7109375" style="42" customWidth="1"/>
    <col min="13573" max="13573" width="18.5703125" style="42" customWidth="1"/>
    <col min="13574" max="13574" width="16.140625" style="42" bestFit="1" customWidth="1"/>
    <col min="13575" max="13575" width="9.140625" style="42"/>
    <col min="13576" max="13576" width="11.7109375" style="42" customWidth="1"/>
    <col min="13577" max="13577" width="19.28515625" style="42" customWidth="1"/>
    <col min="13578" max="13578" width="21" style="42" customWidth="1"/>
    <col min="13579" max="13579" width="19" style="42" customWidth="1"/>
    <col min="13580" max="13580" width="15.140625" style="42" bestFit="1" customWidth="1"/>
    <col min="13581" max="13824" width="9.140625" style="42"/>
    <col min="13825" max="13825" width="26.140625" style="42" customWidth="1"/>
    <col min="13826" max="13826" width="21.5703125" style="42" customWidth="1"/>
    <col min="13827" max="13827" width="18.5703125" style="42" customWidth="1"/>
    <col min="13828" max="13828" width="17.7109375" style="42" customWidth="1"/>
    <col min="13829" max="13829" width="18.5703125" style="42" customWidth="1"/>
    <col min="13830" max="13830" width="16.140625" style="42" bestFit="1" customWidth="1"/>
    <col min="13831" max="13831" width="9.140625" style="42"/>
    <col min="13832" max="13832" width="11.7109375" style="42" customWidth="1"/>
    <col min="13833" max="13833" width="19.28515625" style="42" customWidth="1"/>
    <col min="13834" max="13834" width="21" style="42" customWidth="1"/>
    <col min="13835" max="13835" width="19" style="42" customWidth="1"/>
    <col min="13836" max="13836" width="15.140625" style="42" bestFit="1" customWidth="1"/>
    <col min="13837" max="14080" width="9.140625" style="42"/>
    <col min="14081" max="14081" width="26.140625" style="42" customWidth="1"/>
    <col min="14082" max="14082" width="21.5703125" style="42" customWidth="1"/>
    <col min="14083" max="14083" width="18.5703125" style="42" customWidth="1"/>
    <col min="14084" max="14084" width="17.7109375" style="42" customWidth="1"/>
    <col min="14085" max="14085" width="18.5703125" style="42" customWidth="1"/>
    <col min="14086" max="14086" width="16.140625" style="42" bestFit="1" customWidth="1"/>
    <col min="14087" max="14087" width="9.140625" style="42"/>
    <col min="14088" max="14088" width="11.7109375" style="42" customWidth="1"/>
    <col min="14089" max="14089" width="19.28515625" style="42" customWidth="1"/>
    <col min="14090" max="14090" width="21" style="42" customWidth="1"/>
    <col min="14091" max="14091" width="19" style="42" customWidth="1"/>
    <col min="14092" max="14092" width="15.140625" style="42" bestFit="1" customWidth="1"/>
    <col min="14093" max="14336" width="9.140625" style="42"/>
    <col min="14337" max="14337" width="26.140625" style="42" customWidth="1"/>
    <col min="14338" max="14338" width="21.5703125" style="42" customWidth="1"/>
    <col min="14339" max="14339" width="18.5703125" style="42" customWidth="1"/>
    <col min="14340" max="14340" width="17.7109375" style="42" customWidth="1"/>
    <col min="14341" max="14341" width="18.5703125" style="42" customWidth="1"/>
    <col min="14342" max="14342" width="16.140625" style="42" bestFit="1" customWidth="1"/>
    <col min="14343" max="14343" width="9.140625" style="42"/>
    <col min="14344" max="14344" width="11.7109375" style="42" customWidth="1"/>
    <col min="14345" max="14345" width="19.28515625" style="42" customWidth="1"/>
    <col min="14346" max="14346" width="21" style="42" customWidth="1"/>
    <col min="14347" max="14347" width="19" style="42" customWidth="1"/>
    <col min="14348" max="14348" width="15.140625" style="42" bestFit="1" customWidth="1"/>
    <col min="14349" max="14592" width="9.140625" style="42"/>
    <col min="14593" max="14593" width="26.140625" style="42" customWidth="1"/>
    <col min="14594" max="14594" width="21.5703125" style="42" customWidth="1"/>
    <col min="14595" max="14595" width="18.5703125" style="42" customWidth="1"/>
    <col min="14596" max="14596" width="17.7109375" style="42" customWidth="1"/>
    <col min="14597" max="14597" width="18.5703125" style="42" customWidth="1"/>
    <col min="14598" max="14598" width="16.140625" style="42" bestFit="1" customWidth="1"/>
    <col min="14599" max="14599" width="9.140625" style="42"/>
    <col min="14600" max="14600" width="11.7109375" style="42" customWidth="1"/>
    <col min="14601" max="14601" width="19.28515625" style="42" customWidth="1"/>
    <col min="14602" max="14602" width="21" style="42" customWidth="1"/>
    <col min="14603" max="14603" width="19" style="42" customWidth="1"/>
    <col min="14604" max="14604" width="15.140625" style="42" bestFit="1" customWidth="1"/>
    <col min="14605" max="14848" width="9.140625" style="42"/>
    <col min="14849" max="14849" width="26.140625" style="42" customWidth="1"/>
    <col min="14850" max="14850" width="21.5703125" style="42" customWidth="1"/>
    <col min="14851" max="14851" width="18.5703125" style="42" customWidth="1"/>
    <col min="14852" max="14852" width="17.7109375" style="42" customWidth="1"/>
    <col min="14853" max="14853" width="18.5703125" style="42" customWidth="1"/>
    <col min="14854" max="14854" width="16.140625" style="42" bestFit="1" customWidth="1"/>
    <col min="14855" max="14855" width="9.140625" style="42"/>
    <col min="14856" max="14856" width="11.7109375" style="42" customWidth="1"/>
    <col min="14857" max="14857" width="19.28515625" style="42" customWidth="1"/>
    <col min="14858" max="14858" width="21" style="42" customWidth="1"/>
    <col min="14859" max="14859" width="19" style="42" customWidth="1"/>
    <col min="14860" max="14860" width="15.140625" style="42" bestFit="1" customWidth="1"/>
    <col min="14861" max="15104" width="9.140625" style="42"/>
    <col min="15105" max="15105" width="26.140625" style="42" customWidth="1"/>
    <col min="15106" max="15106" width="21.5703125" style="42" customWidth="1"/>
    <col min="15107" max="15107" width="18.5703125" style="42" customWidth="1"/>
    <col min="15108" max="15108" width="17.7109375" style="42" customWidth="1"/>
    <col min="15109" max="15109" width="18.5703125" style="42" customWidth="1"/>
    <col min="15110" max="15110" width="16.140625" style="42" bestFit="1" customWidth="1"/>
    <col min="15111" max="15111" width="9.140625" style="42"/>
    <col min="15112" max="15112" width="11.7109375" style="42" customWidth="1"/>
    <col min="15113" max="15113" width="19.28515625" style="42" customWidth="1"/>
    <col min="15114" max="15114" width="21" style="42" customWidth="1"/>
    <col min="15115" max="15115" width="19" style="42" customWidth="1"/>
    <col min="15116" max="15116" width="15.140625" style="42" bestFit="1" customWidth="1"/>
    <col min="15117" max="15360" width="9.140625" style="42"/>
    <col min="15361" max="15361" width="26.140625" style="42" customWidth="1"/>
    <col min="15362" max="15362" width="21.5703125" style="42" customWidth="1"/>
    <col min="15363" max="15363" width="18.5703125" style="42" customWidth="1"/>
    <col min="15364" max="15364" width="17.7109375" style="42" customWidth="1"/>
    <col min="15365" max="15365" width="18.5703125" style="42" customWidth="1"/>
    <col min="15366" max="15366" width="16.140625" style="42" bestFit="1" customWidth="1"/>
    <col min="15367" max="15367" width="9.140625" style="42"/>
    <col min="15368" max="15368" width="11.7109375" style="42" customWidth="1"/>
    <col min="15369" max="15369" width="19.28515625" style="42" customWidth="1"/>
    <col min="15370" max="15370" width="21" style="42" customWidth="1"/>
    <col min="15371" max="15371" width="19" style="42" customWidth="1"/>
    <col min="15372" max="15372" width="15.140625" style="42" bestFit="1" customWidth="1"/>
    <col min="15373" max="15616" width="9.140625" style="42"/>
    <col min="15617" max="15617" width="26.140625" style="42" customWidth="1"/>
    <col min="15618" max="15618" width="21.5703125" style="42" customWidth="1"/>
    <col min="15619" max="15619" width="18.5703125" style="42" customWidth="1"/>
    <col min="15620" max="15620" width="17.7109375" style="42" customWidth="1"/>
    <col min="15621" max="15621" width="18.5703125" style="42" customWidth="1"/>
    <col min="15622" max="15622" width="16.140625" style="42" bestFit="1" customWidth="1"/>
    <col min="15623" max="15623" width="9.140625" style="42"/>
    <col min="15624" max="15624" width="11.7109375" style="42" customWidth="1"/>
    <col min="15625" max="15625" width="19.28515625" style="42" customWidth="1"/>
    <col min="15626" max="15626" width="21" style="42" customWidth="1"/>
    <col min="15627" max="15627" width="19" style="42" customWidth="1"/>
    <col min="15628" max="15628" width="15.140625" style="42" bestFit="1" customWidth="1"/>
    <col min="15629" max="15872" width="9.140625" style="42"/>
    <col min="15873" max="15873" width="26.140625" style="42" customWidth="1"/>
    <col min="15874" max="15874" width="21.5703125" style="42" customWidth="1"/>
    <col min="15875" max="15875" width="18.5703125" style="42" customWidth="1"/>
    <col min="15876" max="15876" width="17.7109375" style="42" customWidth="1"/>
    <col min="15877" max="15877" width="18.5703125" style="42" customWidth="1"/>
    <col min="15878" max="15878" width="16.140625" style="42" bestFit="1" customWidth="1"/>
    <col min="15879" max="15879" width="9.140625" style="42"/>
    <col min="15880" max="15880" width="11.7109375" style="42" customWidth="1"/>
    <col min="15881" max="15881" width="19.28515625" style="42" customWidth="1"/>
    <col min="15882" max="15882" width="21" style="42" customWidth="1"/>
    <col min="15883" max="15883" width="19" style="42" customWidth="1"/>
    <col min="15884" max="15884" width="15.140625" style="42" bestFit="1" customWidth="1"/>
    <col min="15885" max="16128" width="9.140625" style="42"/>
    <col min="16129" max="16129" width="26.140625" style="42" customWidth="1"/>
    <col min="16130" max="16130" width="21.5703125" style="42" customWidth="1"/>
    <col min="16131" max="16131" width="18.5703125" style="42" customWidth="1"/>
    <col min="16132" max="16132" width="17.7109375" style="42" customWidth="1"/>
    <col min="16133" max="16133" width="18.5703125" style="42" customWidth="1"/>
    <col min="16134" max="16134" width="16.140625" style="42" bestFit="1" customWidth="1"/>
    <col min="16135" max="16135" width="9.140625" style="42"/>
    <col min="16136" max="16136" width="11.7109375" style="42" customWidth="1"/>
    <col min="16137" max="16137" width="19.28515625" style="42" customWidth="1"/>
    <col min="16138" max="16138" width="21" style="42" customWidth="1"/>
    <col min="16139" max="16139" width="19" style="42" customWidth="1"/>
    <col min="16140" max="16140" width="15.140625" style="42" bestFit="1" customWidth="1"/>
    <col min="16141" max="16384" width="9.140625" style="42"/>
  </cols>
  <sheetData>
    <row r="1" spans="1:13" ht="25.5" customHeight="1">
      <c r="A1" s="958" t="s">
        <v>135</v>
      </c>
      <c r="B1" s="72" t="s">
        <v>137</v>
      </c>
      <c r="C1" s="968" t="s">
        <v>136</v>
      </c>
      <c r="D1" s="969"/>
    </row>
    <row r="2" spans="1:13" ht="25.5">
      <c r="A2" s="959"/>
      <c r="B2" s="73" t="s">
        <v>138</v>
      </c>
      <c r="C2" s="970"/>
      <c r="D2" s="971"/>
    </row>
    <row r="3" spans="1:13" ht="13.5" thickBot="1">
      <c r="A3" s="959"/>
      <c r="B3" s="43"/>
      <c r="C3" s="972"/>
      <c r="D3" s="973"/>
      <c r="J3" s="50"/>
    </row>
    <row r="4" spans="1:13" ht="27.75" customHeight="1">
      <c r="A4" s="45" t="s">
        <v>168</v>
      </c>
      <c r="B4" s="74"/>
      <c r="C4" s="974" t="s">
        <v>167</v>
      </c>
      <c r="D4" s="975"/>
      <c r="I4" s="69"/>
      <c r="J4" s="66"/>
      <c r="K4" s="64"/>
      <c r="L4" s="64"/>
      <c r="M4" s="64"/>
    </row>
    <row r="5" spans="1:13" ht="28.5" customHeight="1">
      <c r="A5" s="981"/>
      <c r="B5" s="982"/>
      <c r="C5" s="48" t="s">
        <v>87</v>
      </c>
      <c r="D5" s="75" t="s">
        <v>88</v>
      </c>
      <c r="I5" s="64"/>
      <c r="J5" s="66"/>
      <c r="K5" s="64"/>
      <c r="L5" s="64"/>
      <c r="M5" s="64"/>
    </row>
    <row r="6" spans="1:13">
      <c r="A6" s="961" t="s">
        <v>139</v>
      </c>
      <c r="B6" s="961"/>
      <c r="C6" s="76">
        <v>232357416.30000001</v>
      </c>
      <c r="D6" s="76">
        <v>245585916.03</v>
      </c>
      <c r="I6" s="66"/>
      <c r="J6" s="66"/>
      <c r="K6" s="64"/>
      <c r="L6" s="64"/>
      <c r="M6" s="64"/>
    </row>
    <row r="7" spans="1:13">
      <c r="A7" s="960" t="s">
        <v>140</v>
      </c>
      <c r="B7" s="960"/>
      <c r="C7" s="76">
        <f>C8+C9+C10+C11+C12+C13+C14+C15+C16+C17</f>
        <v>139711699.42999998</v>
      </c>
      <c r="D7" s="76">
        <f>SUM(D8:D17)</f>
        <v>130280558.63000001</v>
      </c>
      <c r="F7" s="47"/>
      <c r="I7" s="66"/>
      <c r="J7" s="66"/>
      <c r="K7" s="64"/>
      <c r="L7" s="64"/>
      <c r="M7" s="64"/>
    </row>
    <row r="8" spans="1:13">
      <c r="A8" s="960" t="s">
        <v>141</v>
      </c>
      <c r="B8" s="960"/>
      <c r="C8" s="77"/>
      <c r="D8" s="77">
        <f>C30</f>
        <v>0</v>
      </c>
      <c r="I8" s="66"/>
      <c r="J8" s="66"/>
      <c r="K8" s="64"/>
      <c r="L8" s="64"/>
      <c r="M8" s="64"/>
    </row>
    <row r="9" spans="1:13">
      <c r="A9" s="960" t="s">
        <v>142</v>
      </c>
      <c r="B9" s="960"/>
      <c r="C9" s="77">
        <v>128794873.95999999</v>
      </c>
      <c r="D9" s="77">
        <v>122694968.03</v>
      </c>
      <c r="F9" s="50"/>
      <c r="I9" s="66"/>
      <c r="J9" s="64"/>
      <c r="K9" s="64"/>
      <c r="L9" s="64"/>
      <c r="M9" s="64"/>
    </row>
    <row r="10" spans="1:13" ht="17.25" customHeight="1">
      <c r="A10" s="960" t="s">
        <v>143</v>
      </c>
      <c r="B10" s="960"/>
      <c r="C10" s="77"/>
      <c r="D10" s="77"/>
      <c r="F10" s="50"/>
      <c r="I10" s="66"/>
      <c r="J10" s="66"/>
      <c r="K10" s="64"/>
      <c r="L10" s="64"/>
      <c r="M10" s="64"/>
    </row>
    <row r="11" spans="1:13">
      <c r="A11" s="960" t="s">
        <v>144</v>
      </c>
      <c r="B11" s="960"/>
      <c r="C11" s="77">
        <v>5640829.7800000003</v>
      </c>
      <c r="D11" s="77">
        <v>6548095.3099999996</v>
      </c>
      <c r="F11" s="50"/>
      <c r="I11" s="66"/>
      <c r="J11" s="66"/>
      <c r="K11" s="64"/>
      <c r="L11" s="64"/>
      <c r="M11" s="64"/>
    </row>
    <row r="12" spans="1:13">
      <c r="A12" s="960" t="s">
        <v>145</v>
      </c>
      <c r="B12" s="960"/>
      <c r="C12" s="77"/>
      <c r="D12" s="77"/>
      <c r="I12" s="67"/>
      <c r="J12" s="67"/>
      <c r="K12" s="78"/>
      <c r="L12" s="64"/>
      <c r="M12" s="64"/>
    </row>
    <row r="13" spans="1:13" ht="26.25" customHeight="1">
      <c r="A13" s="960" t="s">
        <v>146</v>
      </c>
      <c r="B13" s="960"/>
      <c r="C13" s="77">
        <v>0</v>
      </c>
      <c r="D13" s="77">
        <v>9730.1200000000008</v>
      </c>
      <c r="I13" s="66"/>
      <c r="J13" s="66"/>
      <c r="K13" s="64"/>
      <c r="L13" s="64"/>
      <c r="M13" s="64"/>
    </row>
    <row r="14" spans="1:13">
      <c r="A14" s="960" t="s">
        <v>147</v>
      </c>
      <c r="B14" s="960"/>
      <c r="C14" s="77"/>
      <c r="D14" s="77"/>
      <c r="I14" s="66"/>
      <c r="J14" s="64"/>
      <c r="K14" s="64"/>
      <c r="L14" s="64"/>
      <c r="M14" s="64"/>
    </row>
    <row r="15" spans="1:13">
      <c r="A15" s="960" t="s">
        <v>148</v>
      </c>
      <c r="B15" s="960"/>
      <c r="C15" s="77"/>
      <c r="D15" s="76"/>
      <c r="E15" s="62"/>
      <c r="I15" s="69"/>
      <c r="J15" s="64"/>
      <c r="K15" s="64"/>
      <c r="L15" s="64"/>
      <c r="M15" s="64"/>
    </row>
    <row r="16" spans="1:13">
      <c r="A16" s="960" t="s">
        <v>149</v>
      </c>
      <c r="B16" s="960"/>
      <c r="C16" s="77"/>
      <c r="D16" s="77"/>
      <c r="I16" s="69"/>
      <c r="J16" s="64"/>
      <c r="K16" s="64"/>
      <c r="L16" s="64"/>
      <c r="M16" s="64"/>
    </row>
    <row r="17" spans="1:13">
      <c r="A17" s="960" t="s">
        <v>150</v>
      </c>
      <c r="B17" s="960"/>
      <c r="C17" s="77">
        <v>5275995.6900000004</v>
      </c>
      <c r="D17" s="77">
        <v>1027765.17</v>
      </c>
      <c r="I17" s="78"/>
      <c r="J17" s="64"/>
      <c r="K17" s="64"/>
      <c r="L17" s="64"/>
      <c r="M17" s="64"/>
    </row>
    <row r="18" spans="1:13">
      <c r="A18" s="960" t="s">
        <v>151</v>
      </c>
      <c r="B18" s="960"/>
      <c r="C18" s="76">
        <f>SUM(C19:C27)</f>
        <v>126483199.69999999</v>
      </c>
      <c r="D18" s="76">
        <f>SUM(D19:D27)</f>
        <v>142449107.28</v>
      </c>
      <c r="F18" s="47"/>
      <c r="I18" s="64"/>
      <c r="J18" s="64"/>
      <c r="K18" s="64"/>
      <c r="L18" s="64"/>
      <c r="M18" s="64"/>
    </row>
    <row r="19" spans="1:13">
      <c r="A19" s="960" t="s">
        <v>152</v>
      </c>
      <c r="B19" s="960"/>
      <c r="C19" s="77">
        <v>41955821.700000003</v>
      </c>
      <c r="D19" s="77">
        <f>C31</f>
        <v>81186051.260000005</v>
      </c>
      <c r="I19" s="64"/>
      <c r="J19" s="66"/>
      <c r="K19" s="64"/>
      <c r="L19" s="64"/>
      <c r="M19" s="64"/>
    </row>
    <row r="20" spans="1:13">
      <c r="A20" s="960" t="s">
        <v>153</v>
      </c>
      <c r="B20" s="960"/>
      <c r="C20" s="77">
        <v>17051615.77</v>
      </c>
      <c r="D20" s="77">
        <v>9188152.1799999997</v>
      </c>
      <c r="F20" s="47"/>
      <c r="I20" s="64"/>
      <c r="J20" s="66"/>
      <c r="K20" s="64"/>
      <c r="L20" s="64"/>
      <c r="M20" s="64"/>
    </row>
    <row r="21" spans="1:13">
      <c r="A21" s="960" t="s">
        <v>154</v>
      </c>
      <c r="B21" s="960"/>
      <c r="C21" s="77"/>
      <c r="D21" s="77"/>
      <c r="F21" s="47"/>
      <c r="I21" s="69"/>
      <c r="J21" s="66"/>
      <c r="K21" s="64"/>
      <c r="L21" s="64"/>
      <c r="M21" s="64"/>
    </row>
    <row r="22" spans="1:13">
      <c r="A22" s="960" t="s">
        <v>155</v>
      </c>
      <c r="B22" s="960"/>
      <c r="C22" s="77">
        <v>27279706.41</v>
      </c>
      <c r="D22" s="77">
        <v>26568861.629999999</v>
      </c>
      <c r="F22" s="47"/>
      <c r="I22" s="64"/>
      <c r="J22" s="66"/>
      <c r="K22" s="64"/>
      <c r="L22" s="64"/>
      <c r="M22" s="64"/>
    </row>
    <row r="23" spans="1:13">
      <c r="A23" s="960" t="s">
        <v>156</v>
      </c>
      <c r="B23" s="960"/>
      <c r="C23" s="77"/>
      <c r="D23" s="77"/>
      <c r="F23" s="47"/>
      <c r="H23" s="47"/>
      <c r="I23" s="69"/>
      <c r="J23" s="66"/>
      <c r="K23" s="64"/>
      <c r="L23" s="64"/>
      <c r="M23" s="64"/>
    </row>
    <row r="24" spans="1:13" ht="26.25" customHeight="1">
      <c r="A24" s="960" t="s">
        <v>157</v>
      </c>
      <c r="B24" s="960"/>
      <c r="C24" s="77">
        <v>2120384.5299999998</v>
      </c>
      <c r="D24" s="77">
        <f>630471.39+22681300.55</f>
        <v>23311771.940000001</v>
      </c>
      <c r="F24" s="50"/>
      <c r="I24" s="69"/>
      <c r="J24" s="66"/>
      <c r="K24" s="64"/>
      <c r="L24" s="64"/>
      <c r="M24" s="64"/>
    </row>
    <row r="25" spans="1:13">
      <c r="A25" s="960" t="s">
        <v>158</v>
      </c>
      <c r="B25" s="960"/>
      <c r="C25" s="77"/>
      <c r="D25" s="77"/>
      <c r="F25" s="50"/>
      <c r="I25" s="69"/>
      <c r="J25" s="66"/>
      <c r="K25" s="64"/>
      <c r="L25" s="64"/>
      <c r="M25" s="64"/>
    </row>
    <row r="26" spans="1:13">
      <c r="A26" s="960" t="s">
        <v>159</v>
      </c>
      <c r="B26" s="960"/>
      <c r="C26" s="77"/>
      <c r="D26" s="77"/>
      <c r="F26" s="50"/>
      <c r="I26" s="64"/>
      <c r="J26" s="66"/>
      <c r="K26" s="64"/>
      <c r="L26" s="64"/>
      <c r="M26" s="64"/>
    </row>
    <row r="27" spans="1:13">
      <c r="A27" s="960" t="s">
        <v>160</v>
      </c>
      <c r="B27" s="960"/>
      <c r="C27" s="77">
        <v>38075671.289999999</v>
      </c>
      <c r="D27" s="77">
        <f>24875570.82-22681300.55</f>
        <v>2194270.2699999996</v>
      </c>
      <c r="E27" s="47"/>
      <c r="F27" s="50"/>
      <c r="I27" s="69"/>
      <c r="J27" s="66"/>
      <c r="K27" s="66"/>
      <c r="L27" s="64"/>
      <c r="M27" s="64"/>
    </row>
    <row r="28" spans="1:13">
      <c r="A28" s="961" t="s">
        <v>161</v>
      </c>
      <c r="B28" s="961"/>
      <c r="C28" s="76">
        <f>C6+C7-C18</f>
        <v>245585916.03000003</v>
      </c>
      <c r="D28" s="76">
        <f>D6+D7-D18</f>
        <v>233417367.38000003</v>
      </c>
      <c r="F28" s="50"/>
      <c r="I28" s="69"/>
      <c r="J28" s="69"/>
      <c r="K28" s="66"/>
      <c r="L28" s="64"/>
      <c r="M28" s="64"/>
    </row>
    <row r="29" spans="1:13">
      <c r="A29" s="961" t="s">
        <v>162</v>
      </c>
      <c r="B29" s="961"/>
      <c r="C29" s="76">
        <f>-SUM(C30:C31)</f>
        <v>-81186051.260000005</v>
      </c>
      <c r="D29" s="76">
        <f>-SUM(D30:D31)</f>
        <v>-93666642.319999993</v>
      </c>
      <c r="E29" s="56"/>
      <c r="F29" s="50"/>
      <c r="I29" s="69"/>
      <c r="J29" s="64"/>
      <c r="K29" s="66"/>
      <c r="L29" s="64"/>
      <c r="M29" s="64"/>
    </row>
    <row r="30" spans="1:13">
      <c r="A30" s="960" t="s">
        <v>163</v>
      </c>
      <c r="B30" s="960"/>
      <c r="C30" s="77"/>
      <c r="D30" s="77"/>
      <c r="I30" s="69"/>
      <c r="J30" s="69"/>
      <c r="K30" s="66"/>
      <c r="L30" s="64"/>
      <c r="M30" s="64"/>
    </row>
    <row r="31" spans="1:13">
      <c r="A31" s="960" t="s">
        <v>164</v>
      </c>
      <c r="B31" s="960"/>
      <c r="C31" s="77">
        <v>81186051.260000005</v>
      </c>
      <c r="D31" s="77">
        <v>93666642.319999993</v>
      </c>
      <c r="I31" s="69"/>
      <c r="J31" s="64"/>
      <c r="K31" s="66"/>
      <c r="L31" s="69"/>
      <c r="M31" s="64"/>
    </row>
    <row r="32" spans="1:13" ht="25.5" customHeight="1">
      <c r="A32" s="961" t="s">
        <v>165</v>
      </c>
      <c r="B32" s="961"/>
      <c r="C32" s="77"/>
      <c r="D32" s="77"/>
      <c r="F32" s="47"/>
      <c r="I32" s="69"/>
      <c r="J32" s="64"/>
      <c r="K32" s="64"/>
      <c r="L32" s="64"/>
      <c r="M32" s="64"/>
    </row>
    <row r="33" spans="1:13">
      <c r="A33" s="961" t="s">
        <v>166</v>
      </c>
      <c r="B33" s="961"/>
      <c r="C33" s="76">
        <f>C28+C29</f>
        <v>164399864.77000004</v>
      </c>
      <c r="D33" s="76">
        <f>D28+D29</f>
        <v>139750725.06000003</v>
      </c>
      <c r="F33" s="47"/>
      <c r="I33" s="64"/>
      <c r="J33" s="64"/>
      <c r="K33" s="64"/>
      <c r="L33" s="64"/>
      <c r="M33" s="64"/>
    </row>
    <row r="34" spans="1:13">
      <c r="A34" s="980"/>
      <c r="B34" s="980"/>
      <c r="D34" s="50"/>
      <c r="I34" s="64"/>
      <c r="J34" s="64"/>
      <c r="K34" s="64"/>
      <c r="L34" s="64"/>
      <c r="M34" s="64"/>
    </row>
    <row r="35" spans="1:13">
      <c r="A35" s="53" t="s">
        <v>79</v>
      </c>
      <c r="B35" s="53" t="s">
        <v>77</v>
      </c>
      <c r="C35" s="957" t="s">
        <v>80</v>
      </c>
      <c r="D35" s="957"/>
      <c r="F35" s="50"/>
      <c r="I35" s="47"/>
      <c r="J35" s="50"/>
    </row>
    <row r="36" spans="1:13">
      <c r="F36" s="50"/>
      <c r="J36" s="50"/>
    </row>
    <row r="37" spans="1:13">
      <c r="B37" s="64"/>
      <c r="C37" s="64"/>
      <c r="D37" s="64"/>
      <c r="E37" s="64"/>
      <c r="F37" s="66"/>
      <c r="G37" s="64"/>
      <c r="H37" s="64"/>
      <c r="I37" s="64"/>
      <c r="J37" s="66"/>
      <c r="K37" s="64"/>
      <c r="L37" s="64"/>
    </row>
    <row r="38" spans="1:13">
      <c r="B38" s="64"/>
      <c r="C38" s="64"/>
      <c r="D38" s="64"/>
      <c r="E38" s="64"/>
      <c r="F38" s="66"/>
      <c r="G38" s="64"/>
      <c r="H38" s="64"/>
      <c r="I38" s="64"/>
      <c r="J38" s="66"/>
      <c r="K38" s="64"/>
      <c r="L38" s="64"/>
    </row>
    <row r="39" spans="1:13" ht="15.75">
      <c r="B39" s="79"/>
      <c r="C39" s="79"/>
      <c r="D39" s="64"/>
      <c r="E39" s="64"/>
      <c r="F39" s="66"/>
      <c r="G39" s="64"/>
      <c r="H39" s="64"/>
      <c r="I39" s="64"/>
      <c r="J39" s="66"/>
      <c r="K39" s="64"/>
      <c r="L39" s="64"/>
    </row>
    <row r="40" spans="1:13" ht="15.75">
      <c r="B40" s="79"/>
      <c r="C40" s="80"/>
      <c r="D40" s="64"/>
      <c r="E40" s="64"/>
      <c r="F40" s="66"/>
      <c r="G40" s="64"/>
      <c r="H40" s="64"/>
      <c r="I40" s="64"/>
      <c r="J40" s="64"/>
      <c r="K40" s="64"/>
      <c r="L40" s="64"/>
    </row>
    <row r="41" spans="1:13" ht="15.75">
      <c r="B41" s="79"/>
      <c r="C41" s="80"/>
      <c r="D41" s="64"/>
      <c r="E41" s="64"/>
      <c r="F41" s="66"/>
      <c r="G41" s="64"/>
      <c r="H41" s="64"/>
      <c r="I41" s="64"/>
      <c r="J41" s="64"/>
      <c r="K41" s="64"/>
      <c r="L41" s="64"/>
    </row>
    <row r="42" spans="1:13" ht="15.75">
      <c r="B42" s="81"/>
      <c r="C42" s="80"/>
      <c r="D42" s="64"/>
      <c r="E42" s="64"/>
      <c r="F42" s="66"/>
      <c r="G42" s="64"/>
      <c r="H42" s="64"/>
      <c r="I42" s="66"/>
      <c r="J42" s="64"/>
      <c r="K42" s="64"/>
      <c r="L42" s="64"/>
    </row>
    <row r="43" spans="1:13" ht="15.75">
      <c r="B43" s="79"/>
      <c r="C43" s="79"/>
      <c r="D43" s="64"/>
      <c r="E43" s="64"/>
      <c r="F43" s="66"/>
      <c r="G43" s="64"/>
      <c r="H43" s="64"/>
      <c r="I43" s="64"/>
      <c r="J43" s="64"/>
      <c r="K43" s="64"/>
      <c r="L43" s="64"/>
    </row>
    <row r="44" spans="1:13" ht="15.75">
      <c r="B44" s="82"/>
      <c r="C44" s="82"/>
      <c r="D44" s="64"/>
      <c r="E44" s="64"/>
      <c r="F44" s="66"/>
      <c r="G44" s="64"/>
      <c r="H44" s="64"/>
      <c r="I44" s="64"/>
      <c r="J44" s="64"/>
      <c r="K44" s="64"/>
      <c r="L44" s="64"/>
    </row>
    <row r="45" spans="1:13" ht="15.75">
      <c r="B45" s="83"/>
      <c r="C45" s="84"/>
      <c r="D45" s="64"/>
      <c r="E45" s="64"/>
      <c r="F45" s="64"/>
      <c r="G45" s="64"/>
      <c r="H45" s="64"/>
      <c r="I45" s="64"/>
      <c r="J45" s="64"/>
      <c r="K45" s="64"/>
      <c r="L45" s="64"/>
    </row>
    <row r="46" spans="1:13" ht="15.75">
      <c r="B46" s="82"/>
      <c r="C46" s="84"/>
      <c r="D46" s="64"/>
      <c r="E46" s="64"/>
      <c r="F46" s="64"/>
      <c r="G46" s="64"/>
      <c r="H46" s="64"/>
      <c r="I46" s="64"/>
      <c r="J46" s="69"/>
      <c r="K46" s="64"/>
      <c r="L46" s="64"/>
    </row>
    <row r="47" spans="1:13" ht="15.75">
      <c r="B47" s="79"/>
      <c r="C47" s="80"/>
      <c r="D47" s="64"/>
      <c r="E47" s="64"/>
      <c r="F47" s="64"/>
      <c r="G47" s="64"/>
      <c r="H47" s="64"/>
      <c r="I47" s="64"/>
      <c r="J47" s="69"/>
      <c r="K47" s="64"/>
      <c r="L47" s="64"/>
    </row>
    <row r="48" spans="1:13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2:12">
      <c r="B49" s="64"/>
      <c r="C49" s="64"/>
      <c r="D49" s="64"/>
      <c r="E49" s="64"/>
      <c r="F49" s="64"/>
      <c r="G49" s="64"/>
      <c r="H49" s="64"/>
      <c r="I49" s="64"/>
      <c r="J49" s="66"/>
      <c r="K49" s="64"/>
      <c r="L49" s="64"/>
    </row>
    <row r="50" spans="2:12">
      <c r="B50" s="64"/>
      <c r="C50" s="64"/>
      <c r="D50" s="64"/>
      <c r="E50" s="64"/>
      <c r="F50" s="64"/>
      <c r="G50" s="64"/>
      <c r="H50" s="64"/>
      <c r="I50" s="64"/>
      <c r="J50" s="66"/>
      <c r="K50" s="64"/>
      <c r="L50" s="64"/>
    </row>
    <row r="51" spans="2:12">
      <c r="B51" s="64"/>
      <c r="C51" s="64"/>
      <c r="D51" s="64"/>
      <c r="E51" s="64"/>
      <c r="F51" s="64"/>
      <c r="G51" s="64"/>
      <c r="H51" s="64"/>
      <c r="I51" s="64"/>
      <c r="J51" s="66"/>
      <c r="K51" s="64"/>
      <c r="L51" s="64"/>
    </row>
    <row r="52" spans="2:12">
      <c r="B52" s="64"/>
      <c r="C52" s="64"/>
      <c r="D52" s="64"/>
      <c r="E52" s="64"/>
      <c r="F52" s="64"/>
      <c r="G52" s="64"/>
      <c r="H52" s="64"/>
      <c r="I52" s="64"/>
      <c r="J52" s="66"/>
      <c r="K52" s="64"/>
      <c r="L52" s="64"/>
    </row>
    <row r="53" spans="2:12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</row>
    <row r="54" spans="2:12">
      <c r="B54" s="64"/>
      <c r="C54" s="64"/>
      <c r="D54" s="64"/>
      <c r="E54" s="64"/>
      <c r="F54" s="64"/>
      <c r="G54" s="64"/>
      <c r="H54" s="64"/>
      <c r="I54" s="64"/>
      <c r="J54" s="69"/>
      <c r="K54" s="64"/>
      <c r="L54" s="64"/>
    </row>
    <row r="55" spans="2:12">
      <c r="B55" s="64"/>
      <c r="C55" s="66"/>
      <c r="D55" s="66"/>
      <c r="E55" s="64"/>
      <c r="F55" s="64"/>
      <c r="G55" s="64"/>
      <c r="H55" s="64"/>
      <c r="I55" s="64"/>
      <c r="J55" s="64"/>
      <c r="K55" s="64"/>
      <c r="L55" s="64"/>
    </row>
    <row r="56" spans="2:12">
      <c r="B56" s="64"/>
      <c r="C56" s="66"/>
      <c r="D56" s="66"/>
      <c r="E56" s="64"/>
      <c r="F56" s="64"/>
      <c r="G56" s="64"/>
      <c r="H56" s="64"/>
      <c r="I56" s="64"/>
      <c r="J56" s="64"/>
      <c r="K56" s="64"/>
      <c r="L56" s="64"/>
    </row>
    <row r="57" spans="2:12">
      <c r="B57" s="64"/>
      <c r="C57" s="66"/>
      <c r="D57" s="66"/>
      <c r="E57" s="64"/>
      <c r="F57" s="64"/>
      <c r="G57" s="64"/>
      <c r="H57" s="64"/>
      <c r="I57" s="64"/>
      <c r="J57" s="64"/>
      <c r="K57" s="64"/>
      <c r="L57" s="64"/>
    </row>
    <row r="58" spans="2:12">
      <c r="B58" s="64"/>
      <c r="C58" s="66"/>
      <c r="D58" s="66"/>
      <c r="E58" s="64"/>
      <c r="F58" s="64"/>
      <c r="G58" s="64"/>
      <c r="H58" s="64"/>
      <c r="I58" s="64"/>
      <c r="J58" s="64"/>
      <c r="K58" s="64"/>
      <c r="L58" s="64"/>
    </row>
    <row r="59" spans="2:12">
      <c r="B59" s="64"/>
      <c r="C59" s="66"/>
      <c r="D59" s="66"/>
      <c r="E59" s="64"/>
      <c r="F59" s="64"/>
      <c r="G59" s="64"/>
      <c r="H59" s="64"/>
      <c r="I59" s="64"/>
      <c r="J59" s="66"/>
      <c r="K59" s="64"/>
      <c r="L59" s="64"/>
    </row>
    <row r="60" spans="2:12">
      <c r="B60" s="64"/>
      <c r="C60" s="66"/>
      <c r="D60" s="66"/>
      <c r="E60" s="64"/>
      <c r="F60" s="64"/>
      <c r="G60" s="64"/>
      <c r="H60" s="64"/>
      <c r="I60" s="64"/>
      <c r="J60" s="66"/>
      <c r="K60" s="64"/>
      <c r="L60" s="64"/>
    </row>
    <row r="61" spans="2:12">
      <c r="B61" s="64"/>
      <c r="C61" s="66"/>
      <c r="D61" s="66"/>
      <c r="E61" s="64"/>
      <c r="F61" s="64"/>
      <c r="G61" s="64"/>
      <c r="H61" s="64"/>
      <c r="I61" s="64"/>
      <c r="J61" s="66"/>
      <c r="K61" s="64"/>
      <c r="L61" s="64"/>
    </row>
    <row r="62" spans="2:12">
      <c r="B62" s="64"/>
      <c r="C62" s="66"/>
      <c r="D62" s="66"/>
      <c r="E62" s="64"/>
      <c r="F62" s="64"/>
      <c r="G62" s="64"/>
      <c r="H62" s="64"/>
      <c r="I62" s="64"/>
      <c r="J62" s="66"/>
      <c r="K62" s="64"/>
      <c r="L62" s="64"/>
    </row>
    <row r="63" spans="2:12">
      <c r="B63" s="64"/>
      <c r="C63" s="66"/>
      <c r="D63" s="66"/>
      <c r="E63" s="64"/>
      <c r="F63" s="64"/>
      <c r="G63" s="64"/>
      <c r="H63" s="64"/>
      <c r="I63" s="64"/>
      <c r="J63" s="66"/>
      <c r="K63" s="64"/>
      <c r="L63" s="64"/>
    </row>
    <row r="64" spans="2:12">
      <c r="B64" s="64"/>
      <c r="C64" s="66"/>
      <c r="D64" s="66"/>
      <c r="E64" s="64"/>
      <c r="F64" s="64"/>
      <c r="G64" s="64"/>
      <c r="H64" s="64"/>
      <c r="I64" s="64"/>
      <c r="J64" s="66"/>
      <c r="K64" s="64"/>
      <c r="L64" s="64"/>
    </row>
    <row r="65" spans="3:10">
      <c r="C65" s="50"/>
      <c r="D65" s="50"/>
      <c r="J65" s="50"/>
    </row>
    <row r="66" spans="3:10">
      <c r="C66" s="50"/>
      <c r="D66" s="50"/>
      <c r="J66" s="50"/>
    </row>
    <row r="67" spans="3:10">
      <c r="C67" s="50"/>
      <c r="D67" s="50"/>
      <c r="J67" s="50"/>
    </row>
    <row r="68" spans="3:10">
      <c r="C68" s="50"/>
      <c r="D68" s="50"/>
      <c r="J68" s="50"/>
    </row>
    <row r="69" spans="3:10">
      <c r="C69" s="50"/>
      <c r="D69" s="50"/>
    </row>
    <row r="70" spans="3:10">
      <c r="C70" s="50"/>
      <c r="D70" s="50"/>
    </row>
    <row r="71" spans="3:10">
      <c r="C71" s="47"/>
    </row>
  </sheetData>
  <mergeCells count="34">
    <mergeCell ref="A8:B8"/>
    <mergeCell ref="C1:D3"/>
    <mergeCell ref="C4:D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3:B33"/>
    <mergeCell ref="A34:B34"/>
    <mergeCell ref="C35:D35"/>
    <mergeCell ref="A1:A3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workbookViewId="0">
      <selection activeCell="L9" sqref="L9"/>
    </sheetView>
  </sheetViews>
  <sheetFormatPr defaultRowHeight="13.5"/>
  <cols>
    <col min="1" max="1" width="8" style="180" customWidth="1"/>
    <col min="2" max="2" width="37.5703125" style="92" customWidth="1"/>
    <col min="3" max="3" width="14.140625" style="92" customWidth="1"/>
    <col min="4" max="4" width="21.140625" style="92" customWidth="1"/>
    <col min="5" max="5" width="18.140625" style="92" customWidth="1"/>
    <col min="6" max="6" width="20.140625" style="92" customWidth="1"/>
    <col min="7" max="7" width="24.28515625" style="92" customWidth="1"/>
    <col min="8" max="8" width="1" style="92" customWidth="1"/>
    <col min="9" max="256" width="9.140625" style="92"/>
    <col min="257" max="257" width="8" style="92" customWidth="1"/>
    <col min="258" max="258" width="37.5703125" style="92" customWidth="1"/>
    <col min="259" max="259" width="14.140625" style="92" customWidth="1"/>
    <col min="260" max="260" width="21.140625" style="92" customWidth="1"/>
    <col min="261" max="261" width="18.140625" style="92" customWidth="1"/>
    <col min="262" max="262" width="20.140625" style="92" customWidth="1"/>
    <col min="263" max="263" width="24.28515625" style="92" customWidth="1"/>
    <col min="264" max="264" width="1" style="92" customWidth="1"/>
    <col min="265" max="512" width="9.140625" style="92"/>
    <col min="513" max="513" width="8" style="92" customWidth="1"/>
    <col min="514" max="514" width="37.5703125" style="92" customWidth="1"/>
    <col min="515" max="515" width="14.140625" style="92" customWidth="1"/>
    <col min="516" max="516" width="21.140625" style="92" customWidth="1"/>
    <col min="517" max="517" width="18.140625" style="92" customWidth="1"/>
    <col min="518" max="518" width="20.140625" style="92" customWidth="1"/>
    <col min="519" max="519" width="24.28515625" style="92" customWidth="1"/>
    <col min="520" max="520" width="1" style="92" customWidth="1"/>
    <col min="521" max="768" width="9.140625" style="92"/>
    <col min="769" max="769" width="8" style="92" customWidth="1"/>
    <col min="770" max="770" width="37.5703125" style="92" customWidth="1"/>
    <col min="771" max="771" width="14.140625" style="92" customWidth="1"/>
    <col min="772" max="772" width="21.140625" style="92" customWidth="1"/>
    <col min="773" max="773" width="18.140625" style="92" customWidth="1"/>
    <col min="774" max="774" width="20.140625" style="92" customWidth="1"/>
    <col min="775" max="775" width="24.28515625" style="92" customWidth="1"/>
    <col min="776" max="776" width="1" style="92" customWidth="1"/>
    <col min="777" max="1024" width="9.140625" style="92"/>
    <col min="1025" max="1025" width="8" style="92" customWidth="1"/>
    <col min="1026" max="1026" width="37.5703125" style="92" customWidth="1"/>
    <col min="1027" max="1027" width="14.140625" style="92" customWidth="1"/>
    <col min="1028" max="1028" width="21.140625" style="92" customWidth="1"/>
    <col min="1029" max="1029" width="18.140625" style="92" customWidth="1"/>
    <col min="1030" max="1030" width="20.140625" style="92" customWidth="1"/>
    <col min="1031" max="1031" width="24.28515625" style="92" customWidth="1"/>
    <col min="1032" max="1032" width="1" style="92" customWidth="1"/>
    <col min="1033" max="1280" width="9.140625" style="92"/>
    <col min="1281" max="1281" width="8" style="92" customWidth="1"/>
    <col min="1282" max="1282" width="37.5703125" style="92" customWidth="1"/>
    <col min="1283" max="1283" width="14.140625" style="92" customWidth="1"/>
    <col min="1284" max="1284" width="21.140625" style="92" customWidth="1"/>
    <col min="1285" max="1285" width="18.140625" style="92" customWidth="1"/>
    <col min="1286" max="1286" width="20.140625" style="92" customWidth="1"/>
    <col min="1287" max="1287" width="24.28515625" style="92" customWidth="1"/>
    <col min="1288" max="1288" width="1" style="92" customWidth="1"/>
    <col min="1289" max="1536" width="9.140625" style="92"/>
    <col min="1537" max="1537" width="8" style="92" customWidth="1"/>
    <col min="1538" max="1538" width="37.5703125" style="92" customWidth="1"/>
    <col min="1539" max="1539" width="14.140625" style="92" customWidth="1"/>
    <col min="1540" max="1540" width="21.140625" style="92" customWidth="1"/>
    <col min="1541" max="1541" width="18.140625" style="92" customWidth="1"/>
    <col min="1542" max="1542" width="20.140625" style="92" customWidth="1"/>
    <col min="1543" max="1543" width="24.28515625" style="92" customWidth="1"/>
    <col min="1544" max="1544" width="1" style="92" customWidth="1"/>
    <col min="1545" max="1792" width="9.140625" style="92"/>
    <col min="1793" max="1793" width="8" style="92" customWidth="1"/>
    <col min="1794" max="1794" width="37.5703125" style="92" customWidth="1"/>
    <col min="1795" max="1795" width="14.140625" style="92" customWidth="1"/>
    <col min="1796" max="1796" width="21.140625" style="92" customWidth="1"/>
    <col min="1797" max="1797" width="18.140625" style="92" customWidth="1"/>
    <col min="1798" max="1798" width="20.140625" style="92" customWidth="1"/>
    <col min="1799" max="1799" width="24.28515625" style="92" customWidth="1"/>
    <col min="1800" max="1800" width="1" style="92" customWidth="1"/>
    <col min="1801" max="2048" width="9.140625" style="92"/>
    <col min="2049" max="2049" width="8" style="92" customWidth="1"/>
    <col min="2050" max="2050" width="37.5703125" style="92" customWidth="1"/>
    <col min="2051" max="2051" width="14.140625" style="92" customWidth="1"/>
    <col min="2052" max="2052" width="21.140625" style="92" customWidth="1"/>
    <col min="2053" max="2053" width="18.140625" style="92" customWidth="1"/>
    <col min="2054" max="2054" width="20.140625" style="92" customWidth="1"/>
    <col min="2055" max="2055" width="24.28515625" style="92" customWidth="1"/>
    <col min="2056" max="2056" width="1" style="92" customWidth="1"/>
    <col min="2057" max="2304" width="9.140625" style="92"/>
    <col min="2305" max="2305" width="8" style="92" customWidth="1"/>
    <col min="2306" max="2306" width="37.5703125" style="92" customWidth="1"/>
    <col min="2307" max="2307" width="14.140625" style="92" customWidth="1"/>
    <col min="2308" max="2308" width="21.140625" style="92" customWidth="1"/>
    <col min="2309" max="2309" width="18.140625" style="92" customWidth="1"/>
    <col min="2310" max="2310" width="20.140625" style="92" customWidth="1"/>
    <col min="2311" max="2311" width="24.28515625" style="92" customWidth="1"/>
    <col min="2312" max="2312" width="1" style="92" customWidth="1"/>
    <col min="2313" max="2560" width="9.140625" style="92"/>
    <col min="2561" max="2561" width="8" style="92" customWidth="1"/>
    <col min="2562" max="2562" width="37.5703125" style="92" customWidth="1"/>
    <col min="2563" max="2563" width="14.140625" style="92" customWidth="1"/>
    <col min="2564" max="2564" width="21.140625" style="92" customWidth="1"/>
    <col min="2565" max="2565" width="18.140625" style="92" customWidth="1"/>
    <col min="2566" max="2566" width="20.140625" style="92" customWidth="1"/>
    <col min="2567" max="2567" width="24.28515625" style="92" customWidth="1"/>
    <col min="2568" max="2568" width="1" style="92" customWidth="1"/>
    <col min="2569" max="2816" width="9.140625" style="92"/>
    <col min="2817" max="2817" width="8" style="92" customWidth="1"/>
    <col min="2818" max="2818" width="37.5703125" style="92" customWidth="1"/>
    <col min="2819" max="2819" width="14.140625" style="92" customWidth="1"/>
    <col min="2820" max="2820" width="21.140625" style="92" customWidth="1"/>
    <col min="2821" max="2821" width="18.140625" style="92" customWidth="1"/>
    <col min="2822" max="2822" width="20.140625" style="92" customWidth="1"/>
    <col min="2823" max="2823" width="24.28515625" style="92" customWidth="1"/>
    <col min="2824" max="2824" width="1" style="92" customWidth="1"/>
    <col min="2825" max="3072" width="9.140625" style="92"/>
    <col min="3073" max="3073" width="8" style="92" customWidth="1"/>
    <col min="3074" max="3074" width="37.5703125" style="92" customWidth="1"/>
    <col min="3075" max="3075" width="14.140625" style="92" customWidth="1"/>
    <col min="3076" max="3076" width="21.140625" style="92" customWidth="1"/>
    <col min="3077" max="3077" width="18.140625" style="92" customWidth="1"/>
    <col min="3078" max="3078" width="20.140625" style="92" customWidth="1"/>
    <col min="3079" max="3079" width="24.28515625" style="92" customWidth="1"/>
    <col min="3080" max="3080" width="1" style="92" customWidth="1"/>
    <col min="3081" max="3328" width="9.140625" style="92"/>
    <col min="3329" max="3329" width="8" style="92" customWidth="1"/>
    <col min="3330" max="3330" width="37.5703125" style="92" customWidth="1"/>
    <col min="3331" max="3331" width="14.140625" style="92" customWidth="1"/>
    <col min="3332" max="3332" width="21.140625" style="92" customWidth="1"/>
    <col min="3333" max="3333" width="18.140625" style="92" customWidth="1"/>
    <col min="3334" max="3334" width="20.140625" style="92" customWidth="1"/>
    <col min="3335" max="3335" width="24.28515625" style="92" customWidth="1"/>
    <col min="3336" max="3336" width="1" style="92" customWidth="1"/>
    <col min="3337" max="3584" width="9.140625" style="92"/>
    <col min="3585" max="3585" width="8" style="92" customWidth="1"/>
    <col min="3586" max="3586" width="37.5703125" style="92" customWidth="1"/>
    <col min="3587" max="3587" width="14.140625" style="92" customWidth="1"/>
    <col min="3588" max="3588" width="21.140625" style="92" customWidth="1"/>
    <col min="3589" max="3589" width="18.140625" style="92" customWidth="1"/>
    <col min="3590" max="3590" width="20.140625" style="92" customWidth="1"/>
    <col min="3591" max="3591" width="24.28515625" style="92" customWidth="1"/>
    <col min="3592" max="3592" width="1" style="92" customWidth="1"/>
    <col min="3593" max="3840" width="9.140625" style="92"/>
    <col min="3841" max="3841" width="8" style="92" customWidth="1"/>
    <col min="3842" max="3842" width="37.5703125" style="92" customWidth="1"/>
    <col min="3843" max="3843" width="14.140625" style="92" customWidth="1"/>
    <col min="3844" max="3844" width="21.140625" style="92" customWidth="1"/>
    <col min="3845" max="3845" width="18.140625" style="92" customWidth="1"/>
    <col min="3846" max="3846" width="20.140625" style="92" customWidth="1"/>
    <col min="3847" max="3847" width="24.28515625" style="92" customWidth="1"/>
    <col min="3848" max="3848" width="1" style="92" customWidth="1"/>
    <col min="3849" max="4096" width="9.140625" style="92"/>
    <col min="4097" max="4097" width="8" style="92" customWidth="1"/>
    <col min="4098" max="4098" width="37.5703125" style="92" customWidth="1"/>
    <col min="4099" max="4099" width="14.140625" style="92" customWidth="1"/>
    <col min="4100" max="4100" width="21.140625" style="92" customWidth="1"/>
    <col min="4101" max="4101" width="18.140625" style="92" customWidth="1"/>
    <col min="4102" max="4102" width="20.140625" style="92" customWidth="1"/>
    <col min="4103" max="4103" width="24.28515625" style="92" customWidth="1"/>
    <col min="4104" max="4104" width="1" style="92" customWidth="1"/>
    <col min="4105" max="4352" width="9.140625" style="92"/>
    <col min="4353" max="4353" width="8" style="92" customWidth="1"/>
    <col min="4354" max="4354" width="37.5703125" style="92" customWidth="1"/>
    <col min="4355" max="4355" width="14.140625" style="92" customWidth="1"/>
    <col min="4356" max="4356" width="21.140625" style="92" customWidth="1"/>
    <col min="4357" max="4357" width="18.140625" style="92" customWidth="1"/>
    <col min="4358" max="4358" width="20.140625" style="92" customWidth="1"/>
    <col min="4359" max="4359" width="24.28515625" style="92" customWidth="1"/>
    <col min="4360" max="4360" width="1" style="92" customWidth="1"/>
    <col min="4361" max="4608" width="9.140625" style="92"/>
    <col min="4609" max="4609" width="8" style="92" customWidth="1"/>
    <col min="4610" max="4610" width="37.5703125" style="92" customWidth="1"/>
    <col min="4611" max="4611" width="14.140625" style="92" customWidth="1"/>
    <col min="4612" max="4612" width="21.140625" style="92" customWidth="1"/>
    <col min="4613" max="4613" width="18.140625" style="92" customWidth="1"/>
    <col min="4614" max="4614" width="20.140625" style="92" customWidth="1"/>
    <col min="4615" max="4615" width="24.28515625" style="92" customWidth="1"/>
    <col min="4616" max="4616" width="1" style="92" customWidth="1"/>
    <col min="4617" max="4864" width="9.140625" style="92"/>
    <col min="4865" max="4865" width="8" style="92" customWidth="1"/>
    <col min="4866" max="4866" width="37.5703125" style="92" customWidth="1"/>
    <col min="4867" max="4867" width="14.140625" style="92" customWidth="1"/>
    <col min="4868" max="4868" width="21.140625" style="92" customWidth="1"/>
    <col min="4869" max="4869" width="18.140625" style="92" customWidth="1"/>
    <col min="4870" max="4870" width="20.140625" style="92" customWidth="1"/>
    <col min="4871" max="4871" width="24.28515625" style="92" customWidth="1"/>
    <col min="4872" max="4872" width="1" style="92" customWidth="1"/>
    <col min="4873" max="5120" width="9.140625" style="92"/>
    <col min="5121" max="5121" width="8" style="92" customWidth="1"/>
    <col min="5122" max="5122" width="37.5703125" style="92" customWidth="1"/>
    <col min="5123" max="5123" width="14.140625" style="92" customWidth="1"/>
    <col min="5124" max="5124" width="21.140625" style="92" customWidth="1"/>
    <col min="5125" max="5125" width="18.140625" style="92" customWidth="1"/>
    <col min="5126" max="5126" width="20.140625" style="92" customWidth="1"/>
    <col min="5127" max="5127" width="24.28515625" style="92" customWidth="1"/>
    <col min="5128" max="5128" width="1" style="92" customWidth="1"/>
    <col min="5129" max="5376" width="9.140625" style="92"/>
    <col min="5377" max="5377" width="8" style="92" customWidth="1"/>
    <col min="5378" max="5378" width="37.5703125" style="92" customWidth="1"/>
    <col min="5379" max="5379" width="14.140625" style="92" customWidth="1"/>
    <col min="5380" max="5380" width="21.140625" style="92" customWidth="1"/>
    <col min="5381" max="5381" width="18.140625" style="92" customWidth="1"/>
    <col min="5382" max="5382" width="20.140625" style="92" customWidth="1"/>
    <col min="5383" max="5383" width="24.28515625" style="92" customWidth="1"/>
    <col min="5384" max="5384" width="1" style="92" customWidth="1"/>
    <col min="5385" max="5632" width="9.140625" style="92"/>
    <col min="5633" max="5633" width="8" style="92" customWidth="1"/>
    <col min="5634" max="5634" width="37.5703125" style="92" customWidth="1"/>
    <col min="5635" max="5635" width="14.140625" style="92" customWidth="1"/>
    <col min="5636" max="5636" width="21.140625" style="92" customWidth="1"/>
    <col min="5637" max="5637" width="18.140625" style="92" customWidth="1"/>
    <col min="5638" max="5638" width="20.140625" style="92" customWidth="1"/>
    <col min="5639" max="5639" width="24.28515625" style="92" customWidth="1"/>
    <col min="5640" max="5640" width="1" style="92" customWidth="1"/>
    <col min="5641" max="5888" width="9.140625" style="92"/>
    <col min="5889" max="5889" width="8" style="92" customWidth="1"/>
    <col min="5890" max="5890" width="37.5703125" style="92" customWidth="1"/>
    <col min="5891" max="5891" width="14.140625" style="92" customWidth="1"/>
    <col min="5892" max="5892" width="21.140625" style="92" customWidth="1"/>
    <col min="5893" max="5893" width="18.140625" style="92" customWidth="1"/>
    <col min="5894" max="5894" width="20.140625" style="92" customWidth="1"/>
    <col min="5895" max="5895" width="24.28515625" style="92" customWidth="1"/>
    <col min="5896" max="5896" width="1" style="92" customWidth="1"/>
    <col min="5897" max="6144" width="9.140625" style="92"/>
    <col min="6145" max="6145" width="8" style="92" customWidth="1"/>
    <col min="6146" max="6146" width="37.5703125" style="92" customWidth="1"/>
    <col min="6147" max="6147" width="14.140625" style="92" customWidth="1"/>
    <col min="6148" max="6148" width="21.140625" style="92" customWidth="1"/>
    <col min="6149" max="6149" width="18.140625" style="92" customWidth="1"/>
    <col min="6150" max="6150" width="20.140625" style="92" customWidth="1"/>
    <col min="6151" max="6151" width="24.28515625" style="92" customWidth="1"/>
    <col min="6152" max="6152" width="1" style="92" customWidth="1"/>
    <col min="6153" max="6400" width="9.140625" style="92"/>
    <col min="6401" max="6401" width="8" style="92" customWidth="1"/>
    <col min="6402" max="6402" width="37.5703125" style="92" customWidth="1"/>
    <col min="6403" max="6403" width="14.140625" style="92" customWidth="1"/>
    <col min="6404" max="6404" width="21.140625" style="92" customWidth="1"/>
    <col min="6405" max="6405" width="18.140625" style="92" customWidth="1"/>
    <col min="6406" max="6406" width="20.140625" style="92" customWidth="1"/>
    <col min="6407" max="6407" width="24.28515625" style="92" customWidth="1"/>
    <col min="6408" max="6408" width="1" style="92" customWidth="1"/>
    <col min="6409" max="6656" width="9.140625" style="92"/>
    <col min="6657" max="6657" width="8" style="92" customWidth="1"/>
    <col min="6658" max="6658" width="37.5703125" style="92" customWidth="1"/>
    <col min="6659" max="6659" width="14.140625" style="92" customWidth="1"/>
    <col min="6660" max="6660" width="21.140625" style="92" customWidth="1"/>
    <col min="6661" max="6661" width="18.140625" style="92" customWidth="1"/>
    <col min="6662" max="6662" width="20.140625" style="92" customWidth="1"/>
    <col min="6663" max="6663" width="24.28515625" style="92" customWidth="1"/>
    <col min="6664" max="6664" width="1" style="92" customWidth="1"/>
    <col min="6665" max="6912" width="9.140625" style="92"/>
    <col min="6913" max="6913" width="8" style="92" customWidth="1"/>
    <col min="6914" max="6914" width="37.5703125" style="92" customWidth="1"/>
    <col min="6915" max="6915" width="14.140625" style="92" customWidth="1"/>
    <col min="6916" max="6916" width="21.140625" style="92" customWidth="1"/>
    <col min="6917" max="6917" width="18.140625" style="92" customWidth="1"/>
    <col min="6918" max="6918" width="20.140625" style="92" customWidth="1"/>
    <col min="6919" max="6919" width="24.28515625" style="92" customWidth="1"/>
    <col min="6920" max="6920" width="1" style="92" customWidth="1"/>
    <col min="6921" max="7168" width="9.140625" style="92"/>
    <col min="7169" max="7169" width="8" style="92" customWidth="1"/>
    <col min="7170" max="7170" width="37.5703125" style="92" customWidth="1"/>
    <col min="7171" max="7171" width="14.140625" style="92" customWidth="1"/>
    <col min="7172" max="7172" width="21.140625" style="92" customWidth="1"/>
    <col min="7173" max="7173" width="18.140625" style="92" customWidth="1"/>
    <col min="7174" max="7174" width="20.140625" style="92" customWidth="1"/>
    <col min="7175" max="7175" width="24.28515625" style="92" customWidth="1"/>
    <col min="7176" max="7176" width="1" style="92" customWidth="1"/>
    <col min="7177" max="7424" width="9.140625" style="92"/>
    <col min="7425" max="7425" width="8" style="92" customWidth="1"/>
    <col min="7426" max="7426" width="37.5703125" style="92" customWidth="1"/>
    <col min="7427" max="7427" width="14.140625" style="92" customWidth="1"/>
    <col min="7428" max="7428" width="21.140625" style="92" customWidth="1"/>
    <col min="7429" max="7429" width="18.140625" style="92" customWidth="1"/>
    <col min="7430" max="7430" width="20.140625" style="92" customWidth="1"/>
    <col min="7431" max="7431" width="24.28515625" style="92" customWidth="1"/>
    <col min="7432" max="7432" width="1" style="92" customWidth="1"/>
    <col min="7433" max="7680" width="9.140625" style="92"/>
    <col min="7681" max="7681" width="8" style="92" customWidth="1"/>
    <col min="7682" max="7682" width="37.5703125" style="92" customWidth="1"/>
    <col min="7683" max="7683" width="14.140625" style="92" customWidth="1"/>
    <col min="7684" max="7684" width="21.140625" style="92" customWidth="1"/>
    <col min="7685" max="7685" width="18.140625" style="92" customWidth="1"/>
    <col min="7686" max="7686" width="20.140625" style="92" customWidth="1"/>
    <col min="7687" max="7687" width="24.28515625" style="92" customWidth="1"/>
    <col min="7688" max="7688" width="1" style="92" customWidth="1"/>
    <col min="7689" max="7936" width="9.140625" style="92"/>
    <col min="7937" max="7937" width="8" style="92" customWidth="1"/>
    <col min="7938" max="7938" width="37.5703125" style="92" customWidth="1"/>
    <col min="7939" max="7939" width="14.140625" style="92" customWidth="1"/>
    <col min="7940" max="7940" width="21.140625" style="92" customWidth="1"/>
    <col min="7941" max="7941" width="18.140625" style="92" customWidth="1"/>
    <col min="7942" max="7942" width="20.140625" style="92" customWidth="1"/>
    <col min="7943" max="7943" width="24.28515625" style="92" customWidth="1"/>
    <col min="7944" max="7944" width="1" style="92" customWidth="1"/>
    <col min="7945" max="8192" width="9.140625" style="92"/>
    <col min="8193" max="8193" width="8" style="92" customWidth="1"/>
    <col min="8194" max="8194" width="37.5703125" style="92" customWidth="1"/>
    <col min="8195" max="8195" width="14.140625" style="92" customWidth="1"/>
    <col min="8196" max="8196" width="21.140625" style="92" customWidth="1"/>
    <col min="8197" max="8197" width="18.140625" style="92" customWidth="1"/>
    <col min="8198" max="8198" width="20.140625" style="92" customWidth="1"/>
    <col min="8199" max="8199" width="24.28515625" style="92" customWidth="1"/>
    <col min="8200" max="8200" width="1" style="92" customWidth="1"/>
    <col min="8201" max="8448" width="9.140625" style="92"/>
    <col min="8449" max="8449" width="8" style="92" customWidth="1"/>
    <col min="8450" max="8450" width="37.5703125" style="92" customWidth="1"/>
    <col min="8451" max="8451" width="14.140625" style="92" customWidth="1"/>
    <col min="8452" max="8452" width="21.140625" style="92" customWidth="1"/>
    <col min="8453" max="8453" width="18.140625" style="92" customWidth="1"/>
    <col min="8454" max="8454" width="20.140625" style="92" customWidth="1"/>
    <col min="8455" max="8455" width="24.28515625" style="92" customWidth="1"/>
    <col min="8456" max="8456" width="1" style="92" customWidth="1"/>
    <col min="8457" max="8704" width="9.140625" style="92"/>
    <col min="8705" max="8705" width="8" style="92" customWidth="1"/>
    <col min="8706" max="8706" width="37.5703125" style="92" customWidth="1"/>
    <col min="8707" max="8707" width="14.140625" style="92" customWidth="1"/>
    <col min="8708" max="8708" width="21.140625" style="92" customWidth="1"/>
    <col min="8709" max="8709" width="18.140625" style="92" customWidth="1"/>
    <col min="8710" max="8710" width="20.140625" style="92" customWidth="1"/>
    <col min="8711" max="8711" width="24.28515625" style="92" customWidth="1"/>
    <col min="8712" max="8712" width="1" style="92" customWidth="1"/>
    <col min="8713" max="8960" width="9.140625" style="92"/>
    <col min="8961" max="8961" width="8" style="92" customWidth="1"/>
    <col min="8962" max="8962" width="37.5703125" style="92" customWidth="1"/>
    <col min="8963" max="8963" width="14.140625" style="92" customWidth="1"/>
    <col min="8964" max="8964" width="21.140625" style="92" customWidth="1"/>
    <col min="8965" max="8965" width="18.140625" style="92" customWidth="1"/>
    <col min="8966" max="8966" width="20.140625" style="92" customWidth="1"/>
    <col min="8967" max="8967" width="24.28515625" style="92" customWidth="1"/>
    <col min="8968" max="8968" width="1" style="92" customWidth="1"/>
    <col min="8969" max="9216" width="9.140625" style="92"/>
    <col min="9217" max="9217" width="8" style="92" customWidth="1"/>
    <col min="9218" max="9218" width="37.5703125" style="92" customWidth="1"/>
    <col min="9219" max="9219" width="14.140625" style="92" customWidth="1"/>
    <col min="9220" max="9220" width="21.140625" style="92" customWidth="1"/>
    <col min="9221" max="9221" width="18.140625" style="92" customWidth="1"/>
    <col min="9222" max="9222" width="20.140625" style="92" customWidth="1"/>
    <col min="9223" max="9223" width="24.28515625" style="92" customWidth="1"/>
    <col min="9224" max="9224" width="1" style="92" customWidth="1"/>
    <col min="9225" max="9472" width="9.140625" style="92"/>
    <col min="9473" max="9473" width="8" style="92" customWidth="1"/>
    <col min="9474" max="9474" width="37.5703125" style="92" customWidth="1"/>
    <col min="9475" max="9475" width="14.140625" style="92" customWidth="1"/>
    <col min="9476" max="9476" width="21.140625" style="92" customWidth="1"/>
    <col min="9477" max="9477" width="18.140625" style="92" customWidth="1"/>
    <col min="9478" max="9478" width="20.140625" style="92" customWidth="1"/>
    <col min="9479" max="9479" width="24.28515625" style="92" customWidth="1"/>
    <col min="9480" max="9480" width="1" style="92" customWidth="1"/>
    <col min="9481" max="9728" width="9.140625" style="92"/>
    <col min="9729" max="9729" width="8" style="92" customWidth="1"/>
    <col min="9730" max="9730" width="37.5703125" style="92" customWidth="1"/>
    <col min="9731" max="9731" width="14.140625" style="92" customWidth="1"/>
    <col min="9732" max="9732" width="21.140625" style="92" customWidth="1"/>
    <col min="9733" max="9733" width="18.140625" style="92" customWidth="1"/>
    <col min="9734" max="9734" width="20.140625" style="92" customWidth="1"/>
    <col min="9735" max="9735" width="24.28515625" style="92" customWidth="1"/>
    <col min="9736" max="9736" width="1" style="92" customWidth="1"/>
    <col min="9737" max="9984" width="9.140625" style="92"/>
    <col min="9985" max="9985" width="8" style="92" customWidth="1"/>
    <col min="9986" max="9986" width="37.5703125" style="92" customWidth="1"/>
    <col min="9987" max="9987" width="14.140625" style="92" customWidth="1"/>
    <col min="9988" max="9988" width="21.140625" style="92" customWidth="1"/>
    <col min="9989" max="9989" width="18.140625" style="92" customWidth="1"/>
    <col min="9990" max="9990" width="20.140625" style="92" customWidth="1"/>
    <col min="9991" max="9991" width="24.28515625" style="92" customWidth="1"/>
    <col min="9992" max="9992" width="1" style="92" customWidth="1"/>
    <col min="9993" max="10240" width="9.140625" style="92"/>
    <col min="10241" max="10241" width="8" style="92" customWidth="1"/>
    <col min="10242" max="10242" width="37.5703125" style="92" customWidth="1"/>
    <col min="10243" max="10243" width="14.140625" style="92" customWidth="1"/>
    <col min="10244" max="10244" width="21.140625" style="92" customWidth="1"/>
    <col min="10245" max="10245" width="18.140625" style="92" customWidth="1"/>
    <col min="10246" max="10246" width="20.140625" style="92" customWidth="1"/>
    <col min="10247" max="10247" width="24.28515625" style="92" customWidth="1"/>
    <col min="10248" max="10248" width="1" style="92" customWidth="1"/>
    <col min="10249" max="10496" width="9.140625" style="92"/>
    <col min="10497" max="10497" width="8" style="92" customWidth="1"/>
    <col min="10498" max="10498" width="37.5703125" style="92" customWidth="1"/>
    <col min="10499" max="10499" width="14.140625" style="92" customWidth="1"/>
    <col min="10500" max="10500" width="21.140625" style="92" customWidth="1"/>
    <col min="10501" max="10501" width="18.140625" style="92" customWidth="1"/>
    <col min="10502" max="10502" width="20.140625" style="92" customWidth="1"/>
    <col min="10503" max="10503" width="24.28515625" style="92" customWidth="1"/>
    <col min="10504" max="10504" width="1" style="92" customWidth="1"/>
    <col min="10505" max="10752" width="9.140625" style="92"/>
    <col min="10753" max="10753" width="8" style="92" customWidth="1"/>
    <col min="10754" max="10754" width="37.5703125" style="92" customWidth="1"/>
    <col min="10755" max="10755" width="14.140625" style="92" customWidth="1"/>
    <col min="10756" max="10756" width="21.140625" style="92" customWidth="1"/>
    <col min="10757" max="10757" width="18.140625" style="92" customWidth="1"/>
    <col min="10758" max="10758" width="20.140625" style="92" customWidth="1"/>
    <col min="10759" max="10759" width="24.28515625" style="92" customWidth="1"/>
    <col min="10760" max="10760" width="1" style="92" customWidth="1"/>
    <col min="10761" max="11008" width="9.140625" style="92"/>
    <col min="11009" max="11009" width="8" style="92" customWidth="1"/>
    <col min="11010" max="11010" width="37.5703125" style="92" customWidth="1"/>
    <col min="11011" max="11011" width="14.140625" style="92" customWidth="1"/>
    <col min="11012" max="11012" width="21.140625" style="92" customWidth="1"/>
    <col min="11013" max="11013" width="18.140625" style="92" customWidth="1"/>
    <col min="11014" max="11014" width="20.140625" style="92" customWidth="1"/>
    <col min="11015" max="11015" width="24.28515625" style="92" customWidth="1"/>
    <col min="11016" max="11016" width="1" style="92" customWidth="1"/>
    <col min="11017" max="11264" width="9.140625" style="92"/>
    <col min="11265" max="11265" width="8" style="92" customWidth="1"/>
    <col min="11266" max="11266" width="37.5703125" style="92" customWidth="1"/>
    <col min="11267" max="11267" width="14.140625" style="92" customWidth="1"/>
    <col min="11268" max="11268" width="21.140625" style="92" customWidth="1"/>
    <col min="11269" max="11269" width="18.140625" style="92" customWidth="1"/>
    <col min="11270" max="11270" width="20.140625" style="92" customWidth="1"/>
    <col min="11271" max="11271" width="24.28515625" style="92" customWidth="1"/>
    <col min="11272" max="11272" width="1" style="92" customWidth="1"/>
    <col min="11273" max="11520" width="9.140625" style="92"/>
    <col min="11521" max="11521" width="8" style="92" customWidth="1"/>
    <col min="11522" max="11522" width="37.5703125" style="92" customWidth="1"/>
    <col min="11523" max="11523" width="14.140625" style="92" customWidth="1"/>
    <col min="11524" max="11524" width="21.140625" style="92" customWidth="1"/>
    <col min="11525" max="11525" width="18.140625" style="92" customWidth="1"/>
    <col min="11526" max="11526" width="20.140625" style="92" customWidth="1"/>
    <col min="11527" max="11527" width="24.28515625" style="92" customWidth="1"/>
    <col min="11528" max="11528" width="1" style="92" customWidth="1"/>
    <col min="11529" max="11776" width="9.140625" style="92"/>
    <col min="11777" max="11777" width="8" style="92" customWidth="1"/>
    <col min="11778" max="11778" width="37.5703125" style="92" customWidth="1"/>
    <col min="11779" max="11779" width="14.140625" style="92" customWidth="1"/>
    <col min="11780" max="11780" width="21.140625" style="92" customWidth="1"/>
    <col min="11781" max="11781" width="18.140625" style="92" customWidth="1"/>
    <col min="11782" max="11782" width="20.140625" style="92" customWidth="1"/>
    <col min="11783" max="11783" width="24.28515625" style="92" customWidth="1"/>
    <col min="11784" max="11784" width="1" style="92" customWidth="1"/>
    <col min="11785" max="12032" width="9.140625" style="92"/>
    <col min="12033" max="12033" width="8" style="92" customWidth="1"/>
    <col min="12034" max="12034" width="37.5703125" style="92" customWidth="1"/>
    <col min="12035" max="12035" width="14.140625" style="92" customWidth="1"/>
    <col min="12036" max="12036" width="21.140625" style="92" customWidth="1"/>
    <col min="12037" max="12037" width="18.140625" style="92" customWidth="1"/>
    <col min="12038" max="12038" width="20.140625" style="92" customWidth="1"/>
    <col min="12039" max="12039" width="24.28515625" style="92" customWidth="1"/>
    <col min="12040" max="12040" width="1" style="92" customWidth="1"/>
    <col min="12041" max="12288" width="9.140625" style="92"/>
    <col min="12289" max="12289" width="8" style="92" customWidth="1"/>
    <col min="12290" max="12290" width="37.5703125" style="92" customWidth="1"/>
    <col min="12291" max="12291" width="14.140625" style="92" customWidth="1"/>
    <col min="12292" max="12292" width="21.140625" style="92" customWidth="1"/>
    <col min="12293" max="12293" width="18.140625" style="92" customWidth="1"/>
    <col min="12294" max="12294" width="20.140625" style="92" customWidth="1"/>
    <col min="12295" max="12295" width="24.28515625" style="92" customWidth="1"/>
    <col min="12296" max="12296" width="1" style="92" customWidth="1"/>
    <col min="12297" max="12544" width="9.140625" style="92"/>
    <col min="12545" max="12545" width="8" style="92" customWidth="1"/>
    <col min="12546" max="12546" width="37.5703125" style="92" customWidth="1"/>
    <col min="12547" max="12547" width="14.140625" style="92" customWidth="1"/>
    <col min="12548" max="12548" width="21.140625" style="92" customWidth="1"/>
    <col min="12549" max="12549" width="18.140625" style="92" customWidth="1"/>
    <col min="12550" max="12550" width="20.140625" style="92" customWidth="1"/>
    <col min="12551" max="12551" width="24.28515625" style="92" customWidth="1"/>
    <col min="12552" max="12552" width="1" style="92" customWidth="1"/>
    <col min="12553" max="12800" width="9.140625" style="92"/>
    <col min="12801" max="12801" width="8" style="92" customWidth="1"/>
    <col min="12802" max="12802" width="37.5703125" style="92" customWidth="1"/>
    <col min="12803" max="12803" width="14.140625" style="92" customWidth="1"/>
    <col min="12804" max="12804" width="21.140625" style="92" customWidth="1"/>
    <col min="12805" max="12805" width="18.140625" style="92" customWidth="1"/>
    <col min="12806" max="12806" width="20.140625" style="92" customWidth="1"/>
    <col min="12807" max="12807" width="24.28515625" style="92" customWidth="1"/>
    <col min="12808" max="12808" width="1" style="92" customWidth="1"/>
    <col min="12809" max="13056" width="9.140625" style="92"/>
    <col min="13057" max="13057" width="8" style="92" customWidth="1"/>
    <col min="13058" max="13058" width="37.5703125" style="92" customWidth="1"/>
    <col min="13059" max="13059" width="14.140625" style="92" customWidth="1"/>
    <col min="13060" max="13060" width="21.140625" style="92" customWidth="1"/>
    <col min="13061" max="13061" width="18.140625" style="92" customWidth="1"/>
    <col min="13062" max="13062" width="20.140625" style="92" customWidth="1"/>
    <col min="13063" max="13063" width="24.28515625" style="92" customWidth="1"/>
    <col min="13064" max="13064" width="1" style="92" customWidth="1"/>
    <col min="13065" max="13312" width="9.140625" style="92"/>
    <col min="13313" max="13313" width="8" style="92" customWidth="1"/>
    <col min="13314" max="13314" width="37.5703125" style="92" customWidth="1"/>
    <col min="13315" max="13315" width="14.140625" style="92" customWidth="1"/>
    <col min="13316" max="13316" width="21.140625" style="92" customWidth="1"/>
    <col min="13317" max="13317" width="18.140625" style="92" customWidth="1"/>
    <col min="13318" max="13318" width="20.140625" style="92" customWidth="1"/>
    <col min="13319" max="13319" width="24.28515625" style="92" customWidth="1"/>
    <col min="13320" max="13320" width="1" style="92" customWidth="1"/>
    <col min="13321" max="13568" width="9.140625" style="92"/>
    <col min="13569" max="13569" width="8" style="92" customWidth="1"/>
    <col min="13570" max="13570" width="37.5703125" style="92" customWidth="1"/>
    <col min="13571" max="13571" width="14.140625" style="92" customWidth="1"/>
    <col min="13572" max="13572" width="21.140625" style="92" customWidth="1"/>
    <col min="13573" max="13573" width="18.140625" style="92" customWidth="1"/>
    <col min="13574" max="13574" width="20.140625" style="92" customWidth="1"/>
    <col min="13575" max="13575" width="24.28515625" style="92" customWidth="1"/>
    <col min="13576" max="13576" width="1" style="92" customWidth="1"/>
    <col min="13577" max="13824" width="9.140625" style="92"/>
    <col min="13825" max="13825" width="8" style="92" customWidth="1"/>
    <col min="13826" max="13826" width="37.5703125" style="92" customWidth="1"/>
    <col min="13827" max="13827" width="14.140625" style="92" customWidth="1"/>
    <col min="13828" max="13828" width="21.140625" style="92" customWidth="1"/>
    <col min="13829" max="13829" width="18.140625" style="92" customWidth="1"/>
    <col min="13830" max="13830" width="20.140625" style="92" customWidth="1"/>
    <col min="13831" max="13831" width="24.28515625" style="92" customWidth="1"/>
    <col min="13832" max="13832" width="1" style="92" customWidth="1"/>
    <col min="13833" max="14080" width="9.140625" style="92"/>
    <col min="14081" max="14081" width="8" style="92" customWidth="1"/>
    <col min="14082" max="14082" width="37.5703125" style="92" customWidth="1"/>
    <col min="14083" max="14083" width="14.140625" style="92" customWidth="1"/>
    <col min="14084" max="14084" width="21.140625" style="92" customWidth="1"/>
    <col min="14085" max="14085" width="18.140625" style="92" customWidth="1"/>
    <col min="14086" max="14086" width="20.140625" style="92" customWidth="1"/>
    <col min="14087" max="14087" width="24.28515625" style="92" customWidth="1"/>
    <col min="14088" max="14088" width="1" style="92" customWidth="1"/>
    <col min="14089" max="14336" width="9.140625" style="92"/>
    <col min="14337" max="14337" width="8" style="92" customWidth="1"/>
    <col min="14338" max="14338" width="37.5703125" style="92" customWidth="1"/>
    <col min="14339" max="14339" width="14.140625" style="92" customWidth="1"/>
    <col min="14340" max="14340" width="21.140625" style="92" customWidth="1"/>
    <col min="14341" max="14341" width="18.140625" style="92" customWidth="1"/>
    <col min="14342" max="14342" width="20.140625" style="92" customWidth="1"/>
    <col min="14343" max="14343" width="24.28515625" style="92" customWidth="1"/>
    <col min="14344" max="14344" width="1" style="92" customWidth="1"/>
    <col min="14345" max="14592" width="9.140625" style="92"/>
    <col min="14593" max="14593" width="8" style="92" customWidth="1"/>
    <col min="14594" max="14594" width="37.5703125" style="92" customWidth="1"/>
    <col min="14595" max="14595" width="14.140625" style="92" customWidth="1"/>
    <col min="14596" max="14596" width="21.140625" style="92" customWidth="1"/>
    <col min="14597" max="14597" width="18.140625" style="92" customWidth="1"/>
    <col min="14598" max="14598" width="20.140625" style="92" customWidth="1"/>
    <col min="14599" max="14599" width="24.28515625" style="92" customWidth="1"/>
    <col min="14600" max="14600" width="1" style="92" customWidth="1"/>
    <col min="14601" max="14848" width="9.140625" style="92"/>
    <col min="14849" max="14849" width="8" style="92" customWidth="1"/>
    <col min="14850" max="14850" width="37.5703125" style="92" customWidth="1"/>
    <col min="14851" max="14851" width="14.140625" style="92" customWidth="1"/>
    <col min="14852" max="14852" width="21.140625" style="92" customWidth="1"/>
    <col min="14853" max="14853" width="18.140625" style="92" customWidth="1"/>
    <col min="14854" max="14854" width="20.140625" style="92" customWidth="1"/>
    <col min="14855" max="14855" width="24.28515625" style="92" customWidth="1"/>
    <col min="14856" max="14856" width="1" style="92" customWidth="1"/>
    <col min="14857" max="15104" width="9.140625" style="92"/>
    <col min="15105" max="15105" width="8" style="92" customWidth="1"/>
    <col min="15106" max="15106" width="37.5703125" style="92" customWidth="1"/>
    <col min="15107" max="15107" width="14.140625" style="92" customWidth="1"/>
    <col min="15108" max="15108" width="21.140625" style="92" customWidth="1"/>
    <col min="15109" max="15109" width="18.140625" style="92" customWidth="1"/>
    <col min="15110" max="15110" width="20.140625" style="92" customWidth="1"/>
    <col min="15111" max="15111" width="24.28515625" style="92" customWidth="1"/>
    <col min="15112" max="15112" width="1" style="92" customWidth="1"/>
    <col min="15113" max="15360" width="9.140625" style="92"/>
    <col min="15361" max="15361" width="8" style="92" customWidth="1"/>
    <col min="15362" max="15362" width="37.5703125" style="92" customWidth="1"/>
    <col min="15363" max="15363" width="14.140625" style="92" customWidth="1"/>
    <col min="15364" max="15364" width="21.140625" style="92" customWidth="1"/>
    <col min="15365" max="15365" width="18.140625" style="92" customWidth="1"/>
    <col min="15366" max="15366" width="20.140625" style="92" customWidth="1"/>
    <col min="15367" max="15367" width="24.28515625" style="92" customWidth="1"/>
    <col min="15368" max="15368" width="1" style="92" customWidth="1"/>
    <col min="15369" max="15616" width="9.140625" style="92"/>
    <col min="15617" max="15617" width="8" style="92" customWidth="1"/>
    <col min="15618" max="15618" width="37.5703125" style="92" customWidth="1"/>
    <col min="15619" max="15619" width="14.140625" style="92" customWidth="1"/>
    <col min="15620" max="15620" width="21.140625" style="92" customWidth="1"/>
    <col min="15621" max="15621" width="18.140625" style="92" customWidth="1"/>
    <col min="15622" max="15622" width="20.140625" style="92" customWidth="1"/>
    <col min="15623" max="15623" width="24.28515625" style="92" customWidth="1"/>
    <col min="15624" max="15624" width="1" style="92" customWidth="1"/>
    <col min="15625" max="15872" width="9.140625" style="92"/>
    <col min="15873" max="15873" width="8" style="92" customWidth="1"/>
    <col min="15874" max="15874" width="37.5703125" style="92" customWidth="1"/>
    <col min="15875" max="15875" width="14.140625" style="92" customWidth="1"/>
    <col min="15876" max="15876" width="21.140625" style="92" customWidth="1"/>
    <col min="15877" max="15877" width="18.140625" style="92" customWidth="1"/>
    <col min="15878" max="15878" width="20.140625" style="92" customWidth="1"/>
    <col min="15879" max="15879" width="24.28515625" style="92" customWidth="1"/>
    <col min="15880" max="15880" width="1" style="92" customWidth="1"/>
    <col min="15881" max="16128" width="9.140625" style="92"/>
    <col min="16129" max="16129" width="8" style="92" customWidth="1"/>
    <col min="16130" max="16130" width="37.5703125" style="92" customWidth="1"/>
    <col min="16131" max="16131" width="14.140625" style="92" customWidth="1"/>
    <col min="16132" max="16132" width="21.140625" style="92" customWidth="1"/>
    <col min="16133" max="16133" width="18.140625" style="92" customWidth="1"/>
    <col min="16134" max="16134" width="20.140625" style="92" customWidth="1"/>
    <col min="16135" max="16135" width="24.28515625" style="92" customWidth="1"/>
    <col min="16136" max="16136" width="1" style="92" customWidth="1"/>
    <col min="16137" max="16384" width="9.140625" style="92"/>
  </cols>
  <sheetData>
    <row r="1" spans="1:37" s="86" customFormat="1" ht="15">
      <c r="A1" s="85"/>
      <c r="E1" s="186" t="s">
        <v>222</v>
      </c>
    </row>
    <row r="2" spans="1:37" s="86" customFormat="1" ht="56.25" customHeight="1">
      <c r="A2" s="985" t="s">
        <v>135</v>
      </c>
      <c r="B2" s="985"/>
      <c r="E2" s="986" t="s">
        <v>209</v>
      </c>
      <c r="F2" s="987"/>
      <c r="G2" s="987"/>
      <c r="H2" s="987"/>
    </row>
    <row r="3" spans="1:37" s="89" customFormat="1" ht="18.75" customHeight="1">
      <c r="A3" s="985"/>
      <c r="B3" s="985"/>
      <c r="C3" s="87"/>
      <c r="D3" s="87"/>
      <c r="E3" s="986"/>
      <c r="F3" s="987"/>
      <c r="G3" s="987"/>
      <c r="H3" s="987"/>
    </row>
    <row r="4" spans="1:37" ht="18.75" customHeight="1">
      <c r="A4" s="985"/>
      <c r="B4" s="985"/>
      <c r="C4" s="90"/>
      <c r="D4" s="90"/>
      <c r="E4" s="986"/>
      <c r="F4" s="987"/>
      <c r="G4" s="987"/>
      <c r="H4" s="987"/>
    </row>
    <row r="5" spans="1:37" ht="18.75" customHeight="1">
      <c r="A5" s="988" t="s">
        <v>169</v>
      </c>
      <c r="B5" s="988"/>
      <c r="C5" s="93"/>
      <c r="D5" s="93"/>
      <c r="E5" s="93"/>
      <c r="F5" s="91"/>
    </row>
    <row r="6" spans="1:37" ht="107.25" customHeight="1" thickBot="1">
      <c r="A6" s="983" t="s">
        <v>226</v>
      </c>
      <c r="B6" s="983"/>
      <c r="C6" s="983"/>
      <c r="D6" s="983"/>
      <c r="E6" s="983"/>
      <c r="F6" s="983"/>
      <c r="G6" s="983"/>
    </row>
    <row r="7" spans="1:37" s="98" customFormat="1" ht="34.5" thickBot="1">
      <c r="A7" s="94" t="s">
        <v>170</v>
      </c>
      <c r="B7" s="95" t="s">
        <v>171</v>
      </c>
      <c r="C7" s="94" t="s">
        <v>172</v>
      </c>
      <c r="D7" s="94" t="s">
        <v>173</v>
      </c>
      <c r="E7" s="94" t="s">
        <v>174</v>
      </c>
      <c r="F7" s="94" t="s">
        <v>175</v>
      </c>
      <c r="G7" s="96" t="s">
        <v>176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</row>
    <row r="8" spans="1:37" s="105" customFormat="1" ht="12.75" customHeight="1" thickBot="1">
      <c r="A8" s="99"/>
      <c r="B8" s="100"/>
      <c r="C8" s="101"/>
      <c r="D8" s="97">
        <v>1</v>
      </c>
      <c r="E8" s="102">
        <v>2</v>
      </c>
      <c r="F8" s="102">
        <v>4</v>
      </c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</row>
    <row r="9" spans="1:37" s="105" customFormat="1" ht="17.25" thickBot="1">
      <c r="A9" s="106"/>
      <c r="B9" s="107" t="s">
        <v>177</v>
      </c>
      <c r="C9" s="108"/>
      <c r="D9" s="109">
        <f>D11</f>
        <v>888531.57</v>
      </c>
      <c r="E9" s="185">
        <f>E10+E11</f>
        <v>200</v>
      </c>
      <c r="F9" s="110"/>
      <c r="G9" s="183">
        <f>SUM(D9:F9)</f>
        <v>888731.57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</row>
    <row r="10" spans="1:37" s="119" customFormat="1" ht="17.25" thickBot="1">
      <c r="A10" s="111" t="s">
        <v>178</v>
      </c>
      <c r="B10" s="112" t="s">
        <v>179</v>
      </c>
      <c r="C10" s="113" t="s">
        <v>180</v>
      </c>
      <c r="D10" s="114"/>
      <c r="E10" s="182">
        <v>175</v>
      </c>
      <c r="F10" s="116"/>
      <c r="G10" s="183">
        <f>SUM(D10:F10)</f>
        <v>175</v>
      </c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</row>
    <row r="11" spans="1:37" s="119" customFormat="1" ht="17.25" thickBot="1">
      <c r="A11" s="111" t="s">
        <v>181</v>
      </c>
      <c r="B11" s="112" t="s">
        <v>182</v>
      </c>
      <c r="C11" s="113" t="s">
        <v>183</v>
      </c>
      <c r="D11" s="114">
        <f>D21</f>
        <v>888531.57</v>
      </c>
      <c r="E11" s="115">
        <f>E21</f>
        <v>25</v>
      </c>
      <c r="F11" s="116"/>
      <c r="G11" s="184">
        <f>SUM(D11:F11)</f>
        <v>888556.57</v>
      </c>
      <c r="H11" s="120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</row>
    <row r="12" spans="1:37" s="126" customFormat="1" ht="17.25" thickBot="1">
      <c r="A12" s="121" t="s">
        <v>184</v>
      </c>
      <c r="B12" s="122" t="s">
        <v>185</v>
      </c>
      <c r="C12" s="113"/>
      <c r="D12" s="509"/>
      <c r="E12" s="115"/>
      <c r="F12" s="124"/>
      <c r="G12" s="117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</row>
    <row r="13" spans="1:37" s="126" customFormat="1" ht="16.5">
      <c r="A13" s="127"/>
      <c r="B13" s="128" t="s">
        <v>186</v>
      </c>
      <c r="C13" s="129"/>
      <c r="D13" s="130"/>
      <c r="E13" s="131"/>
      <c r="F13" s="132"/>
      <c r="G13" s="133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</row>
    <row r="14" spans="1:37" s="142" customFormat="1" ht="15">
      <c r="A14" s="134" t="s">
        <v>187</v>
      </c>
      <c r="B14" s="135" t="s">
        <v>188</v>
      </c>
      <c r="C14" s="509"/>
      <c r="D14" s="509"/>
      <c r="E14" s="138"/>
      <c r="F14" s="139"/>
      <c r="G14" s="140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</row>
    <row r="15" spans="1:37" s="142" customFormat="1" ht="15.75" thickBot="1">
      <c r="A15" s="143" t="s">
        <v>189</v>
      </c>
      <c r="B15" s="144" t="s">
        <v>190</v>
      </c>
      <c r="C15" s="509"/>
      <c r="D15" s="509"/>
      <c r="E15" s="147"/>
      <c r="F15" s="148"/>
      <c r="G15" s="149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</row>
    <row r="16" spans="1:37" s="126" customFormat="1" ht="17.25" thickBot="1">
      <c r="A16" s="121" t="s">
        <v>191</v>
      </c>
      <c r="B16" s="122" t="s">
        <v>192</v>
      </c>
      <c r="C16" s="113"/>
      <c r="D16" s="123"/>
      <c r="E16" s="115"/>
      <c r="F16" s="116"/>
      <c r="G16" s="117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</row>
    <row r="17" spans="1:37" s="126" customFormat="1" ht="16.5">
      <c r="A17" s="127"/>
      <c r="B17" s="128" t="s">
        <v>186</v>
      </c>
      <c r="C17" s="129"/>
      <c r="D17" s="130">
        <v>0</v>
      </c>
      <c r="E17" s="131"/>
      <c r="F17" s="150"/>
      <c r="G17" s="133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</row>
    <row r="18" spans="1:37" s="142" customFormat="1" ht="15">
      <c r="A18" s="134" t="s">
        <v>193</v>
      </c>
      <c r="B18" s="135" t="s">
        <v>188</v>
      </c>
      <c r="C18" s="136"/>
      <c r="D18" s="137">
        <v>0</v>
      </c>
      <c r="E18" s="138"/>
      <c r="F18" s="151"/>
      <c r="G18" s="140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</row>
    <row r="19" spans="1:37" s="142" customFormat="1" ht="15.75" thickBot="1">
      <c r="A19" s="143" t="s">
        <v>194</v>
      </c>
      <c r="B19" s="144" t="s">
        <v>190</v>
      </c>
      <c r="C19" s="145"/>
      <c r="D19" s="146">
        <v>0</v>
      </c>
      <c r="E19" s="147"/>
      <c r="F19" s="152"/>
      <c r="G19" s="149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</row>
    <row r="20" spans="1:37" s="126" customFormat="1" ht="32.25" thickBot="1">
      <c r="A20" s="121" t="s">
        <v>195</v>
      </c>
      <c r="B20" s="122" t="s">
        <v>196</v>
      </c>
      <c r="C20" s="113"/>
      <c r="D20" s="123"/>
      <c r="E20" s="115"/>
      <c r="F20" s="124"/>
      <c r="G20" s="117">
        <v>0</v>
      </c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</row>
    <row r="21" spans="1:37" s="126" customFormat="1" ht="17.25" thickBot="1">
      <c r="A21" s="121" t="s">
        <v>197</v>
      </c>
      <c r="B21" s="153" t="s">
        <v>198</v>
      </c>
      <c r="C21" s="154" t="s">
        <v>199</v>
      </c>
      <c r="D21" s="155">
        <v>888531.57</v>
      </c>
      <c r="E21" s="156">
        <v>25</v>
      </c>
      <c r="F21" s="157"/>
      <c r="G21" s="158">
        <v>888556.57</v>
      </c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</row>
    <row r="22" spans="1:37" s="142" customFormat="1" ht="16.5">
      <c r="A22" s="134" t="s">
        <v>200</v>
      </c>
      <c r="B22" s="135" t="s">
        <v>188</v>
      </c>
      <c r="C22" s="161"/>
      <c r="D22" s="137">
        <v>0</v>
      </c>
      <c r="E22" s="138"/>
      <c r="F22" s="151"/>
      <c r="G22" s="140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</row>
    <row r="23" spans="1:37" s="142" customFormat="1" ht="15.75" thickBot="1">
      <c r="A23" s="162" t="s">
        <v>201</v>
      </c>
      <c r="B23" s="163" t="s">
        <v>190</v>
      </c>
      <c r="C23" s="164"/>
      <c r="D23" s="165">
        <v>0</v>
      </c>
      <c r="E23" s="166"/>
      <c r="F23" s="167"/>
      <c r="G23" s="168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</row>
    <row r="24" spans="1:37" s="170" customFormat="1">
      <c r="A24" s="169"/>
      <c r="D24" s="170" t="s">
        <v>202</v>
      </c>
    </row>
    <row r="25" spans="1:37" s="170" customFormat="1" ht="15">
      <c r="A25" s="984" t="s">
        <v>203</v>
      </c>
      <c r="B25" s="984"/>
      <c r="C25" s="171"/>
      <c r="D25" s="172"/>
      <c r="E25" s="173"/>
      <c r="F25" s="172"/>
    </row>
    <row r="26" spans="1:37" s="170" customFormat="1">
      <c r="A26" s="174"/>
      <c r="B26" s="175"/>
      <c r="C26" s="175"/>
      <c r="D26" s="175"/>
      <c r="E26" s="176"/>
      <c r="F26" s="175"/>
    </row>
    <row r="27" spans="1:37" s="170" customFormat="1" ht="14.25">
      <c r="A27" s="169"/>
      <c r="B27" s="177"/>
      <c r="C27" s="177"/>
      <c r="D27" s="178"/>
      <c r="E27" s="178"/>
      <c r="F27" s="178"/>
    </row>
    <row r="28" spans="1:37" s="170" customFormat="1" ht="14.25">
      <c r="A28" s="169"/>
      <c r="B28" s="177"/>
      <c r="C28" s="177"/>
      <c r="D28" s="178"/>
      <c r="E28" s="178"/>
      <c r="F28" s="178"/>
    </row>
    <row r="29" spans="1:37" s="170" customFormat="1" ht="14.25">
      <c r="A29" s="169"/>
      <c r="B29" s="177"/>
      <c r="C29" s="177"/>
      <c r="D29" s="178"/>
      <c r="E29" s="178"/>
      <c r="F29" s="178"/>
    </row>
    <row r="30" spans="1:37" ht="18.75">
      <c r="A30" s="179"/>
      <c r="B30" s="91"/>
      <c r="C30" s="91"/>
      <c r="D30" s="105"/>
      <c r="E30" s="105"/>
      <c r="F30" s="91"/>
    </row>
    <row r="31" spans="1:37" ht="18.75">
      <c r="A31" s="180" t="s">
        <v>204</v>
      </c>
      <c r="E31" s="180" t="s">
        <v>205</v>
      </c>
      <c r="F31" s="91"/>
    </row>
    <row r="32" spans="1:37" ht="18.75">
      <c r="A32" s="98" t="s">
        <v>206</v>
      </c>
      <c r="B32" s="105"/>
      <c r="C32" s="91"/>
      <c r="E32" s="98" t="s">
        <v>207</v>
      </c>
    </row>
  </sheetData>
  <mergeCells count="7">
    <mergeCell ref="A6:G6"/>
    <mergeCell ref="A25:B25"/>
    <mergeCell ref="A2:B4"/>
    <mergeCell ref="E2:H2"/>
    <mergeCell ref="E3:H3"/>
    <mergeCell ref="E4:H4"/>
    <mergeCell ref="A5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53"/>
  <sheetViews>
    <sheetView workbookViewId="0">
      <selection activeCell="A2" sqref="A2:B2"/>
    </sheetView>
  </sheetViews>
  <sheetFormatPr defaultRowHeight="13.5"/>
  <cols>
    <col min="1" max="1" width="8.42578125" style="92" customWidth="1"/>
    <col min="2" max="2" width="35" style="92" customWidth="1"/>
    <col min="3" max="3" width="12.140625" style="92" customWidth="1"/>
    <col min="4" max="4" width="21" style="92" customWidth="1"/>
    <col min="5" max="5" width="12.85546875" style="92" customWidth="1"/>
    <col min="6" max="6" width="10" style="92" customWidth="1"/>
    <col min="7" max="7" width="9.42578125" style="92" customWidth="1"/>
    <col min="8" max="8" width="23.28515625" style="92" customWidth="1"/>
    <col min="9" max="9" width="1.42578125" style="92" customWidth="1"/>
    <col min="10" max="255" width="9.140625" style="92"/>
    <col min="256" max="256" width="8.42578125" style="92" customWidth="1"/>
    <col min="257" max="257" width="35" style="92" customWidth="1"/>
    <col min="258" max="258" width="12.140625" style="92" customWidth="1"/>
    <col min="259" max="259" width="21" style="92" customWidth="1"/>
    <col min="260" max="260" width="14.85546875" style="92" customWidth="1"/>
    <col min="261" max="261" width="12.85546875" style="92" customWidth="1"/>
    <col min="262" max="262" width="10" style="92" customWidth="1"/>
    <col min="263" max="263" width="9.42578125" style="92" customWidth="1"/>
    <col min="264" max="264" width="23.28515625" style="92" customWidth="1"/>
    <col min="265" max="265" width="1.42578125" style="92" customWidth="1"/>
    <col min="266" max="511" width="9.140625" style="92"/>
    <col min="512" max="512" width="8.42578125" style="92" customWidth="1"/>
    <col min="513" max="513" width="35" style="92" customWidth="1"/>
    <col min="514" max="514" width="12.140625" style="92" customWidth="1"/>
    <col min="515" max="515" width="21" style="92" customWidth="1"/>
    <col min="516" max="516" width="14.85546875" style="92" customWidth="1"/>
    <col min="517" max="517" width="12.85546875" style="92" customWidth="1"/>
    <col min="518" max="518" width="10" style="92" customWidth="1"/>
    <col min="519" max="519" width="9.42578125" style="92" customWidth="1"/>
    <col min="520" max="520" width="23.28515625" style="92" customWidth="1"/>
    <col min="521" max="521" width="1.42578125" style="92" customWidth="1"/>
    <col min="522" max="767" width="9.140625" style="92"/>
    <col min="768" max="768" width="8.42578125" style="92" customWidth="1"/>
    <col min="769" max="769" width="35" style="92" customWidth="1"/>
    <col min="770" max="770" width="12.140625" style="92" customWidth="1"/>
    <col min="771" max="771" width="21" style="92" customWidth="1"/>
    <col min="772" max="772" width="14.85546875" style="92" customWidth="1"/>
    <col min="773" max="773" width="12.85546875" style="92" customWidth="1"/>
    <col min="774" max="774" width="10" style="92" customWidth="1"/>
    <col min="775" max="775" width="9.42578125" style="92" customWidth="1"/>
    <col min="776" max="776" width="23.28515625" style="92" customWidth="1"/>
    <col min="777" max="777" width="1.42578125" style="92" customWidth="1"/>
    <col min="778" max="1023" width="9.140625" style="92"/>
    <col min="1024" max="1024" width="8.42578125" style="92" customWidth="1"/>
    <col min="1025" max="1025" width="35" style="92" customWidth="1"/>
    <col min="1026" max="1026" width="12.140625" style="92" customWidth="1"/>
    <col min="1027" max="1027" width="21" style="92" customWidth="1"/>
    <col min="1028" max="1028" width="14.85546875" style="92" customWidth="1"/>
    <col min="1029" max="1029" width="12.85546875" style="92" customWidth="1"/>
    <col min="1030" max="1030" width="10" style="92" customWidth="1"/>
    <col min="1031" max="1031" width="9.42578125" style="92" customWidth="1"/>
    <col min="1032" max="1032" width="23.28515625" style="92" customWidth="1"/>
    <col min="1033" max="1033" width="1.42578125" style="92" customWidth="1"/>
    <col min="1034" max="1279" width="9.140625" style="92"/>
    <col min="1280" max="1280" width="8.42578125" style="92" customWidth="1"/>
    <col min="1281" max="1281" width="35" style="92" customWidth="1"/>
    <col min="1282" max="1282" width="12.140625" style="92" customWidth="1"/>
    <col min="1283" max="1283" width="21" style="92" customWidth="1"/>
    <col min="1284" max="1284" width="14.85546875" style="92" customWidth="1"/>
    <col min="1285" max="1285" width="12.85546875" style="92" customWidth="1"/>
    <col min="1286" max="1286" width="10" style="92" customWidth="1"/>
    <col min="1287" max="1287" width="9.42578125" style="92" customWidth="1"/>
    <col min="1288" max="1288" width="23.28515625" style="92" customWidth="1"/>
    <col min="1289" max="1289" width="1.42578125" style="92" customWidth="1"/>
    <col min="1290" max="1535" width="9.140625" style="92"/>
    <col min="1536" max="1536" width="8.42578125" style="92" customWidth="1"/>
    <col min="1537" max="1537" width="35" style="92" customWidth="1"/>
    <col min="1538" max="1538" width="12.140625" style="92" customWidth="1"/>
    <col min="1539" max="1539" width="21" style="92" customWidth="1"/>
    <col min="1540" max="1540" width="14.85546875" style="92" customWidth="1"/>
    <col min="1541" max="1541" width="12.85546875" style="92" customWidth="1"/>
    <col min="1542" max="1542" width="10" style="92" customWidth="1"/>
    <col min="1543" max="1543" width="9.42578125" style="92" customWidth="1"/>
    <col min="1544" max="1544" width="23.28515625" style="92" customWidth="1"/>
    <col min="1545" max="1545" width="1.42578125" style="92" customWidth="1"/>
    <col min="1546" max="1791" width="9.140625" style="92"/>
    <col min="1792" max="1792" width="8.42578125" style="92" customWidth="1"/>
    <col min="1793" max="1793" width="35" style="92" customWidth="1"/>
    <col min="1794" max="1794" width="12.140625" style="92" customWidth="1"/>
    <col min="1795" max="1795" width="21" style="92" customWidth="1"/>
    <col min="1796" max="1796" width="14.85546875" style="92" customWidth="1"/>
    <col min="1797" max="1797" width="12.85546875" style="92" customWidth="1"/>
    <col min="1798" max="1798" width="10" style="92" customWidth="1"/>
    <col min="1799" max="1799" width="9.42578125" style="92" customWidth="1"/>
    <col min="1800" max="1800" width="23.28515625" style="92" customWidth="1"/>
    <col min="1801" max="1801" width="1.42578125" style="92" customWidth="1"/>
    <col min="1802" max="2047" width="9.140625" style="92"/>
    <col min="2048" max="2048" width="8.42578125" style="92" customWidth="1"/>
    <col min="2049" max="2049" width="35" style="92" customWidth="1"/>
    <col min="2050" max="2050" width="12.140625" style="92" customWidth="1"/>
    <col min="2051" max="2051" width="21" style="92" customWidth="1"/>
    <col min="2052" max="2052" width="14.85546875" style="92" customWidth="1"/>
    <col min="2053" max="2053" width="12.85546875" style="92" customWidth="1"/>
    <col min="2054" max="2054" width="10" style="92" customWidth="1"/>
    <col min="2055" max="2055" width="9.42578125" style="92" customWidth="1"/>
    <col min="2056" max="2056" width="23.28515625" style="92" customWidth="1"/>
    <col min="2057" max="2057" width="1.42578125" style="92" customWidth="1"/>
    <col min="2058" max="2303" width="9.140625" style="92"/>
    <col min="2304" max="2304" width="8.42578125" style="92" customWidth="1"/>
    <col min="2305" max="2305" width="35" style="92" customWidth="1"/>
    <col min="2306" max="2306" width="12.140625" style="92" customWidth="1"/>
    <col min="2307" max="2307" width="21" style="92" customWidth="1"/>
    <col min="2308" max="2308" width="14.85546875" style="92" customWidth="1"/>
    <col min="2309" max="2309" width="12.85546875" style="92" customWidth="1"/>
    <col min="2310" max="2310" width="10" style="92" customWidth="1"/>
    <col min="2311" max="2311" width="9.42578125" style="92" customWidth="1"/>
    <col min="2312" max="2312" width="23.28515625" style="92" customWidth="1"/>
    <col min="2313" max="2313" width="1.42578125" style="92" customWidth="1"/>
    <col min="2314" max="2559" width="9.140625" style="92"/>
    <col min="2560" max="2560" width="8.42578125" style="92" customWidth="1"/>
    <col min="2561" max="2561" width="35" style="92" customWidth="1"/>
    <col min="2562" max="2562" width="12.140625" style="92" customWidth="1"/>
    <col min="2563" max="2563" width="21" style="92" customWidth="1"/>
    <col min="2564" max="2564" width="14.85546875" style="92" customWidth="1"/>
    <col min="2565" max="2565" width="12.85546875" style="92" customWidth="1"/>
    <col min="2566" max="2566" width="10" style="92" customWidth="1"/>
    <col min="2567" max="2567" width="9.42578125" style="92" customWidth="1"/>
    <col min="2568" max="2568" width="23.28515625" style="92" customWidth="1"/>
    <col min="2569" max="2569" width="1.42578125" style="92" customWidth="1"/>
    <col min="2570" max="2815" width="9.140625" style="92"/>
    <col min="2816" max="2816" width="8.42578125" style="92" customWidth="1"/>
    <col min="2817" max="2817" width="35" style="92" customWidth="1"/>
    <col min="2818" max="2818" width="12.140625" style="92" customWidth="1"/>
    <col min="2819" max="2819" width="21" style="92" customWidth="1"/>
    <col min="2820" max="2820" width="14.85546875" style="92" customWidth="1"/>
    <col min="2821" max="2821" width="12.85546875" style="92" customWidth="1"/>
    <col min="2822" max="2822" width="10" style="92" customWidth="1"/>
    <col min="2823" max="2823" width="9.42578125" style="92" customWidth="1"/>
    <col min="2824" max="2824" width="23.28515625" style="92" customWidth="1"/>
    <col min="2825" max="2825" width="1.42578125" style="92" customWidth="1"/>
    <col min="2826" max="3071" width="9.140625" style="92"/>
    <col min="3072" max="3072" width="8.42578125" style="92" customWidth="1"/>
    <col min="3073" max="3073" width="35" style="92" customWidth="1"/>
    <col min="3074" max="3074" width="12.140625" style="92" customWidth="1"/>
    <col min="3075" max="3075" width="21" style="92" customWidth="1"/>
    <col min="3076" max="3076" width="14.85546875" style="92" customWidth="1"/>
    <col min="3077" max="3077" width="12.85546875" style="92" customWidth="1"/>
    <col min="3078" max="3078" width="10" style="92" customWidth="1"/>
    <col min="3079" max="3079" width="9.42578125" style="92" customWidth="1"/>
    <col min="3080" max="3080" width="23.28515625" style="92" customWidth="1"/>
    <col min="3081" max="3081" width="1.42578125" style="92" customWidth="1"/>
    <col min="3082" max="3327" width="9.140625" style="92"/>
    <col min="3328" max="3328" width="8.42578125" style="92" customWidth="1"/>
    <col min="3329" max="3329" width="35" style="92" customWidth="1"/>
    <col min="3330" max="3330" width="12.140625" style="92" customWidth="1"/>
    <col min="3331" max="3331" width="21" style="92" customWidth="1"/>
    <col min="3332" max="3332" width="14.85546875" style="92" customWidth="1"/>
    <col min="3333" max="3333" width="12.85546875" style="92" customWidth="1"/>
    <col min="3334" max="3334" width="10" style="92" customWidth="1"/>
    <col min="3335" max="3335" width="9.42578125" style="92" customWidth="1"/>
    <col min="3336" max="3336" width="23.28515625" style="92" customWidth="1"/>
    <col min="3337" max="3337" width="1.42578125" style="92" customWidth="1"/>
    <col min="3338" max="3583" width="9.140625" style="92"/>
    <col min="3584" max="3584" width="8.42578125" style="92" customWidth="1"/>
    <col min="3585" max="3585" width="35" style="92" customWidth="1"/>
    <col min="3586" max="3586" width="12.140625" style="92" customWidth="1"/>
    <col min="3587" max="3587" width="21" style="92" customWidth="1"/>
    <col min="3588" max="3588" width="14.85546875" style="92" customWidth="1"/>
    <col min="3589" max="3589" width="12.85546875" style="92" customWidth="1"/>
    <col min="3590" max="3590" width="10" style="92" customWidth="1"/>
    <col min="3591" max="3591" width="9.42578125" style="92" customWidth="1"/>
    <col min="3592" max="3592" width="23.28515625" style="92" customWidth="1"/>
    <col min="3593" max="3593" width="1.42578125" style="92" customWidth="1"/>
    <col min="3594" max="3839" width="9.140625" style="92"/>
    <col min="3840" max="3840" width="8.42578125" style="92" customWidth="1"/>
    <col min="3841" max="3841" width="35" style="92" customWidth="1"/>
    <col min="3842" max="3842" width="12.140625" style="92" customWidth="1"/>
    <col min="3843" max="3843" width="21" style="92" customWidth="1"/>
    <col min="3844" max="3844" width="14.85546875" style="92" customWidth="1"/>
    <col min="3845" max="3845" width="12.85546875" style="92" customWidth="1"/>
    <col min="3846" max="3846" width="10" style="92" customWidth="1"/>
    <col min="3847" max="3847" width="9.42578125" style="92" customWidth="1"/>
    <col min="3848" max="3848" width="23.28515625" style="92" customWidth="1"/>
    <col min="3849" max="3849" width="1.42578125" style="92" customWidth="1"/>
    <col min="3850" max="4095" width="9.140625" style="92"/>
    <col min="4096" max="4096" width="8.42578125" style="92" customWidth="1"/>
    <col min="4097" max="4097" width="35" style="92" customWidth="1"/>
    <col min="4098" max="4098" width="12.140625" style="92" customWidth="1"/>
    <col min="4099" max="4099" width="21" style="92" customWidth="1"/>
    <col min="4100" max="4100" width="14.85546875" style="92" customWidth="1"/>
    <col min="4101" max="4101" width="12.85546875" style="92" customWidth="1"/>
    <col min="4102" max="4102" width="10" style="92" customWidth="1"/>
    <col min="4103" max="4103" width="9.42578125" style="92" customWidth="1"/>
    <col min="4104" max="4104" width="23.28515625" style="92" customWidth="1"/>
    <col min="4105" max="4105" width="1.42578125" style="92" customWidth="1"/>
    <col min="4106" max="4351" width="9.140625" style="92"/>
    <col min="4352" max="4352" width="8.42578125" style="92" customWidth="1"/>
    <col min="4353" max="4353" width="35" style="92" customWidth="1"/>
    <col min="4354" max="4354" width="12.140625" style="92" customWidth="1"/>
    <col min="4355" max="4355" width="21" style="92" customWidth="1"/>
    <col min="4356" max="4356" width="14.85546875" style="92" customWidth="1"/>
    <col min="4357" max="4357" width="12.85546875" style="92" customWidth="1"/>
    <col min="4358" max="4358" width="10" style="92" customWidth="1"/>
    <col min="4359" max="4359" width="9.42578125" style="92" customWidth="1"/>
    <col min="4360" max="4360" width="23.28515625" style="92" customWidth="1"/>
    <col min="4361" max="4361" width="1.42578125" style="92" customWidth="1"/>
    <col min="4362" max="4607" width="9.140625" style="92"/>
    <col min="4608" max="4608" width="8.42578125" style="92" customWidth="1"/>
    <col min="4609" max="4609" width="35" style="92" customWidth="1"/>
    <col min="4610" max="4610" width="12.140625" style="92" customWidth="1"/>
    <col min="4611" max="4611" width="21" style="92" customWidth="1"/>
    <col min="4612" max="4612" width="14.85546875" style="92" customWidth="1"/>
    <col min="4613" max="4613" width="12.85546875" style="92" customWidth="1"/>
    <col min="4614" max="4614" width="10" style="92" customWidth="1"/>
    <col min="4615" max="4615" width="9.42578125" style="92" customWidth="1"/>
    <col min="4616" max="4616" width="23.28515625" style="92" customWidth="1"/>
    <col min="4617" max="4617" width="1.42578125" style="92" customWidth="1"/>
    <col min="4618" max="4863" width="9.140625" style="92"/>
    <col min="4864" max="4864" width="8.42578125" style="92" customWidth="1"/>
    <col min="4865" max="4865" width="35" style="92" customWidth="1"/>
    <col min="4866" max="4866" width="12.140625" style="92" customWidth="1"/>
    <col min="4867" max="4867" width="21" style="92" customWidth="1"/>
    <col min="4868" max="4868" width="14.85546875" style="92" customWidth="1"/>
    <col min="4869" max="4869" width="12.85546875" style="92" customWidth="1"/>
    <col min="4870" max="4870" width="10" style="92" customWidth="1"/>
    <col min="4871" max="4871" width="9.42578125" style="92" customWidth="1"/>
    <col min="4872" max="4872" width="23.28515625" style="92" customWidth="1"/>
    <col min="4873" max="4873" width="1.42578125" style="92" customWidth="1"/>
    <col min="4874" max="5119" width="9.140625" style="92"/>
    <col min="5120" max="5120" width="8.42578125" style="92" customWidth="1"/>
    <col min="5121" max="5121" width="35" style="92" customWidth="1"/>
    <col min="5122" max="5122" width="12.140625" style="92" customWidth="1"/>
    <col min="5123" max="5123" width="21" style="92" customWidth="1"/>
    <col min="5124" max="5124" width="14.85546875" style="92" customWidth="1"/>
    <col min="5125" max="5125" width="12.85546875" style="92" customWidth="1"/>
    <col min="5126" max="5126" width="10" style="92" customWidth="1"/>
    <col min="5127" max="5127" width="9.42578125" style="92" customWidth="1"/>
    <col min="5128" max="5128" width="23.28515625" style="92" customWidth="1"/>
    <col min="5129" max="5129" width="1.42578125" style="92" customWidth="1"/>
    <col min="5130" max="5375" width="9.140625" style="92"/>
    <col min="5376" max="5376" width="8.42578125" style="92" customWidth="1"/>
    <col min="5377" max="5377" width="35" style="92" customWidth="1"/>
    <col min="5378" max="5378" width="12.140625" style="92" customWidth="1"/>
    <col min="5379" max="5379" width="21" style="92" customWidth="1"/>
    <col min="5380" max="5380" width="14.85546875" style="92" customWidth="1"/>
    <col min="5381" max="5381" width="12.85546875" style="92" customWidth="1"/>
    <col min="5382" max="5382" width="10" style="92" customWidth="1"/>
    <col min="5383" max="5383" width="9.42578125" style="92" customWidth="1"/>
    <col min="5384" max="5384" width="23.28515625" style="92" customWidth="1"/>
    <col min="5385" max="5385" width="1.42578125" style="92" customWidth="1"/>
    <col min="5386" max="5631" width="9.140625" style="92"/>
    <col min="5632" max="5632" width="8.42578125" style="92" customWidth="1"/>
    <col min="5633" max="5633" width="35" style="92" customWidth="1"/>
    <col min="5634" max="5634" width="12.140625" style="92" customWidth="1"/>
    <col min="5635" max="5635" width="21" style="92" customWidth="1"/>
    <col min="5636" max="5636" width="14.85546875" style="92" customWidth="1"/>
    <col min="5637" max="5637" width="12.85546875" style="92" customWidth="1"/>
    <col min="5638" max="5638" width="10" style="92" customWidth="1"/>
    <col min="5639" max="5639" width="9.42578125" style="92" customWidth="1"/>
    <col min="5640" max="5640" width="23.28515625" style="92" customWidth="1"/>
    <col min="5641" max="5641" width="1.42578125" style="92" customWidth="1"/>
    <col min="5642" max="5887" width="9.140625" style="92"/>
    <col min="5888" max="5888" width="8.42578125" style="92" customWidth="1"/>
    <col min="5889" max="5889" width="35" style="92" customWidth="1"/>
    <col min="5890" max="5890" width="12.140625" style="92" customWidth="1"/>
    <col min="5891" max="5891" width="21" style="92" customWidth="1"/>
    <col min="5892" max="5892" width="14.85546875" style="92" customWidth="1"/>
    <col min="5893" max="5893" width="12.85546875" style="92" customWidth="1"/>
    <col min="5894" max="5894" width="10" style="92" customWidth="1"/>
    <col min="5895" max="5895" width="9.42578125" style="92" customWidth="1"/>
    <col min="5896" max="5896" width="23.28515625" style="92" customWidth="1"/>
    <col min="5897" max="5897" width="1.42578125" style="92" customWidth="1"/>
    <col min="5898" max="6143" width="9.140625" style="92"/>
    <col min="6144" max="6144" width="8.42578125" style="92" customWidth="1"/>
    <col min="6145" max="6145" width="35" style="92" customWidth="1"/>
    <col min="6146" max="6146" width="12.140625" style="92" customWidth="1"/>
    <col min="6147" max="6147" width="21" style="92" customWidth="1"/>
    <col min="6148" max="6148" width="14.85546875" style="92" customWidth="1"/>
    <col min="6149" max="6149" width="12.85546875" style="92" customWidth="1"/>
    <col min="6150" max="6150" width="10" style="92" customWidth="1"/>
    <col min="6151" max="6151" width="9.42578125" style="92" customWidth="1"/>
    <col min="6152" max="6152" width="23.28515625" style="92" customWidth="1"/>
    <col min="6153" max="6153" width="1.42578125" style="92" customWidth="1"/>
    <col min="6154" max="6399" width="9.140625" style="92"/>
    <col min="6400" max="6400" width="8.42578125" style="92" customWidth="1"/>
    <col min="6401" max="6401" width="35" style="92" customWidth="1"/>
    <col min="6402" max="6402" width="12.140625" style="92" customWidth="1"/>
    <col min="6403" max="6403" width="21" style="92" customWidth="1"/>
    <col min="6404" max="6404" width="14.85546875" style="92" customWidth="1"/>
    <col min="6405" max="6405" width="12.85546875" style="92" customWidth="1"/>
    <col min="6406" max="6406" width="10" style="92" customWidth="1"/>
    <col min="6407" max="6407" width="9.42578125" style="92" customWidth="1"/>
    <col min="6408" max="6408" width="23.28515625" style="92" customWidth="1"/>
    <col min="6409" max="6409" width="1.42578125" style="92" customWidth="1"/>
    <col min="6410" max="6655" width="9.140625" style="92"/>
    <col min="6656" max="6656" width="8.42578125" style="92" customWidth="1"/>
    <col min="6657" max="6657" width="35" style="92" customWidth="1"/>
    <col min="6658" max="6658" width="12.140625" style="92" customWidth="1"/>
    <col min="6659" max="6659" width="21" style="92" customWidth="1"/>
    <col min="6660" max="6660" width="14.85546875" style="92" customWidth="1"/>
    <col min="6661" max="6661" width="12.85546875" style="92" customWidth="1"/>
    <col min="6662" max="6662" width="10" style="92" customWidth="1"/>
    <col min="6663" max="6663" width="9.42578125" style="92" customWidth="1"/>
    <col min="6664" max="6664" width="23.28515625" style="92" customWidth="1"/>
    <col min="6665" max="6665" width="1.42578125" style="92" customWidth="1"/>
    <col min="6666" max="6911" width="9.140625" style="92"/>
    <col min="6912" max="6912" width="8.42578125" style="92" customWidth="1"/>
    <col min="6913" max="6913" width="35" style="92" customWidth="1"/>
    <col min="6914" max="6914" width="12.140625" style="92" customWidth="1"/>
    <col min="6915" max="6915" width="21" style="92" customWidth="1"/>
    <col min="6916" max="6916" width="14.85546875" style="92" customWidth="1"/>
    <col min="6917" max="6917" width="12.85546875" style="92" customWidth="1"/>
    <col min="6918" max="6918" width="10" style="92" customWidth="1"/>
    <col min="6919" max="6919" width="9.42578125" style="92" customWidth="1"/>
    <col min="6920" max="6920" width="23.28515625" style="92" customWidth="1"/>
    <col min="6921" max="6921" width="1.42578125" style="92" customWidth="1"/>
    <col min="6922" max="7167" width="9.140625" style="92"/>
    <col min="7168" max="7168" width="8.42578125" style="92" customWidth="1"/>
    <col min="7169" max="7169" width="35" style="92" customWidth="1"/>
    <col min="7170" max="7170" width="12.140625" style="92" customWidth="1"/>
    <col min="7171" max="7171" width="21" style="92" customWidth="1"/>
    <col min="7172" max="7172" width="14.85546875" style="92" customWidth="1"/>
    <col min="7173" max="7173" width="12.85546875" style="92" customWidth="1"/>
    <col min="7174" max="7174" width="10" style="92" customWidth="1"/>
    <col min="7175" max="7175" width="9.42578125" style="92" customWidth="1"/>
    <col min="7176" max="7176" width="23.28515625" style="92" customWidth="1"/>
    <col min="7177" max="7177" width="1.42578125" style="92" customWidth="1"/>
    <col min="7178" max="7423" width="9.140625" style="92"/>
    <col min="7424" max="7424" width="8.42578125" style="92" customWidth="1"/>
    <col min="7425" max="7425" width="35" style="92" customWidth="1"/>
    <col min="7426" max="7426" width="12.140625" style="92" customWidth="1"/>
    <col min="7427" max="7427" width="21" style="92" customWidth="1"/>
    <col min="7428" max="7428" width="14.85546875" style="92" customWidth="1"/>
    <col min="7429" max="7429" width="12.85546875" style="92" customWidth="1"/>
    <col min="7430" max="7430" width="10" style="92" customWidth="1"/>
    <col min="7431" max="7431" width="9.42578125" style="92" customWidth="1"/>
    <col min="7432" max="7432" width="23.28515625" style="92" customWidth="1"/>
    <col min="7433" max="7433" width="1.42578125" style="92" customWidth="1"/>
    <col min="7434" max="7679" width="9.140625" style="92"/>
    <col min="7680" max="7680" width="8.42578125" style="92" customWidth="1"/>
    <col min="7681" max="7681" width="35" style="92" customWidth="1"/>
    <col min="7682" max="7682" width="12.140625" style="92" customWidth="1"/>
    <col min="7683" max="7683" width="21" style="92" customWidth="1"/>
    <col min="7684" max="7684" width="14.85546875" style="92" customWidth="1"/>
    <col min="7685" max="7685" width="12.85546875" style="92" customWidth="1"/>
    <col min="7686" max="7686" width="10" style="92" customWidth="1"/>
    <col min="7687" max="7687" width="9.42578125" style="92" customWidth="1"/>
    <col min="7688" max="7688" width="23.28515625" style="92" customWidth="1"/>
    <col min="7689" max="7689" width="1.42578125" style="92" customWidth="1"/>
    <col min="7690" max="7935" width="9.140625" style="92"/>
    <col min="7936" max="7936" width="8.42578125" style="92" customWidth="1"/>
    <col min="7937" max="7937" width="35" style="92" customWidth="1"/>
    <col min="7938" max="7938" width="12.140625" style="92" customWidth="1"/>
    <col min="7939" max="7939" width="21" style="92" customWidth="1"/>
    <col min="7940" max="7940" width="14.85546875" style="92" customWidth="1"/>
    <col min="7941" max="7941" width="12.85546875" style="92" customWidth="1"/>
    <col min="7942" max="7942" width="10" style="92" customWidth="1"/>
    <col min="7943" max="7943" width="9.42578125" style="92" customWidth="1"/>
    <col min="7944" max="7944" width="23.28515625" style="92" customWidth="1"/>
    <col min="7945" max="7945" width="1.42578125" style="92" customWidth="1"/>
    <col min="7946" max="8191" width="9.140625" style="92"/>
    <col min="8192" max="8192" width="8.42578125" style="92" customWidth="1"/>
    <col min="8193" max="8193" width="35" style="92" customWidth="1"/>
    <col min="8194" max="8194" width="12.140625" style="92" customWidth="1"/>
    <col min="8195" max="8195" width="21" style="92" customWidth="1"/>
    <col min="8196" max="8196" width="14.85546875" style="92" customWidth="1"/>
    <col min="8197" max="8197" width="12.85546875" style="92" customWidth="1"/>
    <col min="8198" max="8198" width="10" style="92" customWidth="1"/>
    <col min="8199" max="8199" width="9.42578125" style="92" customWidth="1"/>
    <col min="8200" max="8200" width="23.28515625" style="92" customWidth="1"/>
    <col min="8201" max="8201" width="1.42578125" style="92" customWidth="1"/>
    <col min="8202" max="8447" width="9.140625" style="92"/>
    <col min="8448" max="8448" width="8.42578125" style="92" customWidth="1"/>
    <col min="8449" max="8449" width="35" style="92" customWidth="1"/>
    <col min="8450" max="8450" width="12.140625" style="92" customWidth="1"/>
    <col min="8451" max="8451" width="21" style="92" customWidth="1"/>
    <col min="8452" max="8452" width="14.85546875" style="92" customWidth="1"/>
    <col min="8453" max="8453" width="12.85546875" style="92" customWidth="1"/>
    <col min="8454" max="8454" width="10" style="92" customWidth="1"/>
    <col min="8455" max="8455" width="9.42578125" style="92" customWidth="1"/>
    <col min="8456" max="8456" width="23.28515625" style="92" customWidth="1"/>
    <col min="8457" max="8457" width="1.42578125" style="92" customWidth="1"/>
    <col min="8458" max="8703" width="9.140625" style="92"/>
    <col min="8704" max="8704" width="8.42578125" style="92" customWidth="1"/>
    <col min="8705" max="8705" width="35" style="92" customWidth="1"/>
    <col min="8706" max="8706" width="12.140625" style="92" customWidth="1"/>
    <col min="8707" max="8707" width="21" style="92" customWidth="1"/>
    <col min="8708" max="8708" width="14.85546875" style="92" customWidth="1"/>
    <col min="8709" max="8709" width="12.85546875" style="92" customWidth="1"/>
    <col min="8710" max="8710" width="10" style="92" customWidth="1"/>
    <col min="8711" max="8711" width="9.42578125" style="92" customWidth="1"/>
    <col min="8712" max="8712" width="23.28515625" style="92" customWidth="1"/>
    <col min="8713" max="8713" width="1.42578125" style="92" customWidth="1"/>
    <col min="8714" max="8959" width="9.140625" style="92"/>
    <col min="8960" max="8960" width="8.42578125" style="92" customWidth="1"/>
    <col min="8961" max="8961" width="35" style="92" customWidth="1"/>
    <col min="8962" max="8962" width="12.140625" style="92" customWidth="1"/>
    <col min="8963" max="8963" width="21" style="92" customWidth="1"/>
    <col min="8964" max="8964" width="14.85546875" style="92" customWidth="1"/>
    <col min="8965" max="8965" width="12.85546875" style="92" customWidth="1"/>
    <col min="8966" max="8966" width="10" style="92" customWidth="1"/>
    <col min="8967" max="8967" width="9.42578125" style="92" customWidth="1"/>
    <col min="8968" max="8968" width="23.28515625" style="92" customWidth="1"/>
    <col min="8969" max="8969" width="1.42578125" style="92" customWidth="1"/>
    <col min="8970" max="9215" width="9.140625" style="92"/>
    <col min="9216" max="9216" width="8.42578125" style="92" customWidth="1"/>
    <col min="9217" max="9217" width="35" style="92" customWidth="1"/>
    <col min="9218" max="9218" width="12.140625" style="92" customWidth="1"/>
    <col min="9219" max="9219" width="21" style="92" customWidth="1"/>
    <col min="9220" max="9220" width="14.85546875" style="92" customWidth="1"/>
    <col min="9221" max="9221" width="12.85546875" style="92" customWidth="1"/>
    <col min="9222" max="9222" width="10" style="92" customWidth="1"/>
    <col min="9223" max="9223" width="9.42578125" style="92" customWidth="1"/>
    <col min="9224" max="9224" width="23.28515625" style="92" customWidth="1"/>
    <col min="9225" max="9225" width="1.42578125" style="92" customWidth="1"/>
    <col min="9226" max="9471" width="9.140625" style="92"/>
    <col min="9472" max="9472" width="8.42578125" style="92" customWidth="1"/>
    <col min="9473" max="9473" width="35" style="92" customWidth="1"/>
    <col min="9474" max="9474" width="12.140625" style="92" customWidth="1"/>
    <col min="9475" max="9475" width="21" style="92" customWidth="1"/>
    <col min="9476" max="9476" width="14.85546875" style="92" customWidth="1"/>
    <col min="9477" max="9477" width="12.85546875" style="92" customWidth="1"/>
    <col min="9478" max="9478" width="10" style="92" customWidth="1"/>
    <col min="9479" max="9479" width="9.42578125" style="92" customWidth="1"/>
    <col min="9480" max="9480" width="23.28515625" style="92" customWidth="1"/>
    <col min="9481" max="9481" width="1.42578125" style="92" customWidth="1"/>
    <col min="9482" max="9727" width="9.140625" style="92"/>
    <col min="9728" max="9728" width="8.42578125" style="92" customWidth="1"/>
    <col min="9729" max="9729" width="35" style="92" customWidth="1"/>
    <col min="9730" max="9730" width="12.140625" style="92" customWidth="1"/>
    <col min="9731" max="9731" width="21" style="92" customWidth="1"/>
    <col min="9732" max="9732" width="14.85546875" style="92" customWidth="1"/>
    <col min="9733" max="9733" width="12.85546875" style="92" customWidth="1"/>
    <col min="9734" max="9734" width="10" style="92" customWidth="1"/>
    <col min="9735" max="9735" width="9.42578125" style="92" customWidth="1"/>
    <col min="9736" max="9736" width="23.28515625" style="92" customWidth="1"/>
    <col min="9737" max="9737" width="1.42578125" style="92" customWidth="1"/>
    <col min="9738" max="9983" width="9.140625" style="92"/>
    <col min="9984" max="9984" width="8.42578125" style="92" customWidth="1"/>
    <col min="9985" max="9985" width="35" style="92" customWidth="1"/>
    <col min="9986" max="9986" width="12.140625" style="92" customWidth="1"/>
    <col min="9987" max="9987" width="21" style="92" customWidth="1"/>
    <col min="9988" max="9988" width="14.85546875" style="92" customWidth="1"/>
    <col min="9989" max="9989" width="12.85546875" style="92" customWidth="1"/>
    <col min="9990" max="9990" width="10" style="92" customWidth="1"/>
    <col min="9991" max="9991" width="9.42578125" style="92" customWidth="1"/>
    <col min="9992" max="9992" width="23.28515625" style="92" customWidth="1"/>
    <col min="9993" max="9993" width="1.42578125" style="92" customWidth="1"/>
    <col min="9994" max="10239" width="9.140625" style="92"/>
    <col min="10240" max="10240" width="8.42578125" style="92" customWidth="1"/>
    <col min="10241" max="10241" width="35" style="92" customWidth="1"/>
    <col min="10242" max="10242" width="12.140625" style="92" customWidth="1"/>
    <col min="10243" max="10243" width="21" style="92" customWidth="1"/>
    <col min="10244" max="10244" width="14.85546875" style="92" customWidth="1"/>
    <col min="10245" max="10245" width="12.85546875" style="92" customWidth="1"/>
    <col min="10246" max="10246" width="10" style="92" customWidth="1"/>
    <col min="10247" max="10247" width="9.42578125" style="92" customWidth="1"/>
    <col min="10248" max="10248" width="23.28515625" style="92" customWidth="1"/>
    <col min="10249" max="10249" width="1.42578125" style="92" customWidth="1"/>
    <col min="10250" max="10495" width="9.140625" style="92"/>
    <col min="10496" max="10496" width="8.42578125" style="92" customWidth="1"/>
    <col min="10497" max="10497" width="35" style="92" customWidth="1"/>
    <col min="10498" max="10498" width="12.140625" style="92" customWidth="1"/>
    <col min="10499" max="10499" width="21" style="92" customWidth="1"/>
    <col min="10500" max="10500" width="14.85546875" style="92" customWidth="1"/>
    <col min="10501" max="10501" width="12.85546875" style="92" customWidth="1"/>
    <col min="10502" max="10502" width="10" style="92" customWidth="1"/>
    <col min="10503" max="10503" width="9.42578125" style="92" customWidth="1"/>
    <col min="10504" max="10504" width="23.28515625" style="92" customWidth="1"/>
    <col min="10505" max="10505" width="1.42578125" style="92" customWidth="1"/>
    <col min="10506" max="10751" width="9.140625" style="92"/>
    <col min="10752" max="10752" width="8.42578125" style="92" customWidth="1"/>
    <col min="10753" max="10753" width="35" style="92" customWidth="1"/>
    <col min="10754" max="10754" width="12.140625" style="92" customWidth="1"/>
    <col min="10755" max="10755" width="21" style="92" customWidth="1"/>
    <col min="10756" max="10756" width="14.85546875" style="92" customWidth="1"/>
    <col min="10757" max="10757" width="12.85546875" style="92" customWidth="1"/>
    <col min="10758" max="10758" width="10" style="92" customWidth="1"/>
    <col min="10759" max="10759" width="9.42578125" style="92" customWidth="1"/>
    <col min="10760" max="10760" width="23.28515625" style="92" customWidth="1"/>
    <col min="10761" max="10761" width="1.42578125" style="92" customWidth="1"/>
    <col min="10762" max="11007" width="9.140625" style="92"/>
    <col min="11008" max="11008" width="8.42578125" style="92" customWidth="1"/>
    <col min="11009" max="11009" width="35" style="92" customWidth="1"/>
    <col min="11010" max="11010" width="12.140625" style="92" customWidth="1"/>
    <col min="11011" max="11011" width="21" style="92" customWidth="1"/>
    <col min="11012" max="11012" width="14.85546875" style="92" customWidth="1"/>
    <col min="11013" max="11013" width="12.85546875" style="92" customWidth="1"/>
    <col min="11014" max="11014" width="10" style="92" customWidth="1"/>
    <col min="11015" max="11015" width="9.42578125" style="92" customWidth="1"/>
    <col min="11016" max="11016" width="23.28515625" style="92" customWidth="1"/>
    <col min="11017" max="11017" width="1.42578125" style="92" customWidth="1"/>
    <col min="11018" max="11263" width="9.140625" style="92"/>
    <col min="11264" max="11264" width="8.42578125" style="92" customWidth="1"/>
    <col min="11265" max="11265" width="35" style="92" customWidth="1"/>
    <col min="11266" max="11266" width="12.140625" style="92" customWidth="1"/>
    <col min="11267" max="11267" width="21" style="92" customWidth="1"/>
    <col min="11268" max="11268" width="14.85546875" style="92" customWidth="1"/>
    <col min="11269" max="11269" width="12.85546875" style="92" customWidth="1"/>
    <col min="11270" max="11270" width="10" style="92" customWidth="1"/>
    <col min="11271" max="11271" width="9.42578125" style="92" customWidth="1"/>
    <col min="11272" max="11272" width="23.28515625" style="92" customWidth="1"/>
    <col min="11273" max="11273" width="1.42578125" style="92" customWidth="1"/>
    <col min="11274" max="11519" width="9.140625" style="92"/>
    <col min="11520" max="11520" width="8.42578125" style="92" customWidth="1"/>
    <col min="11521" max="11521" width="35" style="92" customWidth="1"/>
    <col min="11522" max="11522" width="12.140625" style="92" customWidth="1"/>
    <col min="11523" max="11523" width="21" style="92" customWidth="1"/>
    <col min="11524" max="11524" width="14.85546875" style="92" customWidth="1"/>
    <col min="11525" max="11525" width="12.85546875" style="92" customWidth="1"/>
    <col min="11526" max="11526" width="10" style="92" customWidth="1"/>
    <col min="11527" max="11527" width="9.42578125" style="92" customWidth="1"/>
    <col min="11528" max="11528" width="23.28515625" style="92" customWidth="1"/>
    <col min="11529" max="11529" width="1.42578125" style="92" customWidth="1"/>
    <col min="11530" max="11775" width="9.140625" style="92"/>
    <col min="11776" max="11776" width="8.42578125" style="92" customWidth="1"/>
    <col min="11777" max="11777" width="35" style="92" customWidth="1"/>
    <col min="11778" max="11778" width="12.140625" style="92" customWidth="1"/>
    <col min="11779" max="11779" width="21" style="92" customWidth="1"/>
    <col min="11780" max="11780" width="14.85546875" style="92" customWidth="1"/>
    <col min="11781" max="11781" width="12.85546875" style="92" customWidth="1"/>
    <col min="11782" max="11782" width="10" style="92" customWidth="1"/>
    <col min="11783" max="11783" width="9.42578125" style="92" customWidth="1"/>
    <col min="11784" max="11784" width="23.28515625" style="92" customWidth="1"/>
    <col min="11785" max="11785" width="1.42578125" style="92" customWidth="1"/>
    <col min="11786" max="12031" width="9.140625" style="92"/>
    <col min="12032" max="12032" width="8.42578125" style="92" customWidth="1"/>
    <col min="12033" max="12033" width="35" style="92" customWidth="1"/>
    <col min="12034" max="12034" width="12.140625" style="92" customWidth="1"/>
    <col min="12035" max="12035" width="21" style="92" customWidth="1"/>
    <col min="12036" max="12036" width="14.85546875" style="92" customWidth="1"/>
    <col min="12037" max="12037" width="12.85546875" style="92" customWidth="1"/>
    <col min="12038" max="12038" width="10" style="92" customWidth="1"/>
    <col min="12039" max="12039" width="9.42578125" style="92" customWidth="1"/>
    <col min="12040" max="12040" width="23.28515625" style="92" customWidth="1"/>
    <col min="12041" max="12041" width="1.42578125" style="92" customWidth="1"/>
    <col min="12042" max="12287" width="9.140625" style="92"/>
    <col min="12288" max="12288" width="8.42578125" style="92" customWidth="1"/>
    <col min="12289" max="12289" width="35" style="92" customWidth="1"/>
    <col min="12290" max="12290" width="12.140625" style="92" customWidth="1"/>
    <col min="12291" max="12291" width="21" style="92" customWidth="1"/>
    <col min="12292" max="12292" width="14.85546875" style="92" customWidth="1"/>
    <col min="12293" max="12293" width="12.85546875" style="92" customWidth="1"/>
    <col min="12294" max="12294" width="10" style="92" customWidth="1"/>
    <col min="12295" max="12295" width="9.42578125" style="92" customWidth="1"/>
    <col min="12296" max="12296" width="23.28515625" style="92" customWidth="1"/>
    <col min="12297" max="12297" width="1.42578125" style="92" customWidth="1"/>
    <col min="12298" max="12543" width="9.140625" style="92"/>
    <col min="12544" max="12544" width="8.42578125" style="92" customWidth="1"/>
    <col min="12545" max="12545" width="35" style="92" customWidth="1"/>
    <col min="12546" max="12546" width="12.140625" style="92" customWidth="1"/>
    <col min="12547" max="12547" width="21" style="92" customWidth="1"/>
    <col min="12548" max="12548" width="14.85546875" style="92" customWidth="1"/>
    <col min="12549" max="12549" width="12.85546875" style="92" customWidth="1"/>
    <col min="12550" max="12550" width="10" style="92" customWidth="1"/>
    <col min="12551" max="12551" width="9.42578125" style="92" customWidth="1"/>
    <col min="12552" max="12552" width="23.28515625" style="92" customWidth="1"/>
    <col min="12553" max="12553" width="1.42578125" style="92" customWidth="1"/>
    <col min="12554" max="12799" width="9.140625" style="92"/>
    <col min="12800" max="12800" width="8.42578125" style="92" customWidth="1"/>
    <col min="12801" max="12801" width="35" style="92" customWidth="1"/>
    <col min="12802" max="12802" width="12.140625" style="92" customWidth="1"/>
    <col min="12803" max="12803" width="21" style="92" customWidth="1"/>
    <col min="12804" max="12804" width="14.85546875" style="92" customWidth="1"/>
    <col min="12805" max="12805" width="12.85546875" style="92" customWidth="1"/>
    <col min="12806" max="12806" width="10" style="92" customWidth="1"/>
    <col min="12807" max="12807" width="9.42578125" style="92" customWidth="1"/>
    <col min="12808" max="12808" width="23.28515625" style="92" customWidth="1"/>
    <col min="12809" max="12809" width="1.42578125" style="92" customWidth="1"/>
    <col min="12810" max="13055" width="9.140625" style="92"/>
    <col min="13056" max="13056" width="8.42578125" style="92" customWidth="1"/>
    <col min="13057" max="13057" width="35" style="92" customWidth="1"/>
    <col min="13058" max="13058" width="12.140625" style="92" customWidth="1"/>
    <col min="13059" max="13059" width="21" style="92" customWidth="1"/>
    <col min="13060" max="13060" width="14.85546875" style="92" customWidth="1"/>
    <col min="13061" max="13061" width="12.85546875" style="92" customWidth="1"/>
    <col min="13062" max="13062" width="10" style="92" customWidth="1"/>
    <col min="13063" max="13063" width="9.42578125" style="92" customWidth="1"/>
    <col min="13064" max="13064" width="23.28515625" style="92" customWidth="1"/>
    <col min="13065" max="13065" width="1.42578125" style="92" customWidth="1"/>
    <col min="13066" max="13311" width="9.140625" style="92"/>
    <col min="13312" max="13312" width="8.42578125" style="92" customWidth="1"/>
    <col min="13313" max="13313" width="35" style="92" customWidth="1"/>
    <col min="13314" max="13314" width="12.140625" style="92" customWidth="1"/>
    <col min="13315" max="13315" width="21" style="92" customWidth="1"/>
    <col min="13316" max="13316" width="14.85546875" style="92" customWidth="1"/>
    <col min="13317" max="13317" width="12.85546875" style="92" customWidth="1"/>
    <col min="13318" max="13318" width="10" style="92" customWidth="1"/>
    <col min="13319" max="13319" width="9.42578125" style="92" customWidth="1"/>
    <col min="13320" max="13320" width="23.28515625" style="92" customWidth="1"/>
    <col min="13321" max="13321" width="1.42578125" style="92" customWidth="1"/>
    <col min="13322" max="13567" width="9.140625" style="92"/>
    <col min="13568" max="13568" width="8.42578125" style="92" customWidth="1"/>
    <col min="13569" max="13569" width="35" style="92" customWidth="1"/>
    <col min="13570" max="13570" width="12.140625" style="92" customWidth="1"/>
    <col min="13571" max="13571" width="21" style="92" customWidth="1"/>
    <col min="13572" max="13572" width="14.85546875" style="92" customWidth="1"/>
    <col min="13573" max="13573" width="12.85546875" style="92" customWidth="1"/>
    <col min="13574" max="13574" width="10" style="92" customWidth="1"/>
    <col min="13575" max="13575" width="9.42578125" style="92" customWidth="1"/>
    <col min="13576" max="13576" width="23.28515625" style="92" customWidth="1"/>
    <col min="13577" max="13577" width="1.42578125" style="92" customWidth="1"/>
    <col min="13578" max="13823" width="9.140625" style="92"/>
    <col min="13824" max="13824" width="8.42578125" style="92" customWidth="1"/>
    <col min="13825" max="13825" width="35" style="92" customWidth="1"/>
    <col min="13826" max="13826" width="12.140625" style="92" customWidth="1"/>
    <col min="13827" max="13827" width="21" style="92" customWidth="1"/>
    <col min="13828" max="13828" width="14.85546875" style="92" customWidth="1"/>
    <col min="13829" max="13829" width="12.85546875" style="92" customWidth="1"/>
    <col min="13830" max="13830" width="10" style="92" customWidth="1"/>
    <col min="13831" max="13831" width="9.42578125" style="92" customWidth="1"/>
    <col min="13832" max="13832" width="23.28515625" style="92" customWidth="1"/>
    <col min="13833" max="13833" width="1.42578125" style="92" customWidth="1"/>
    <col min="13834" max="14079" width="9.140625" style="92"/>
    <col min="14080" max="14080" width="8.42578125" style="92" customWidth="1"/>
    <col min="14081" max="14081" width="35" style="92" customWidth="1"/>
    <col min="14082" max="14082" width="12.140625" style="92" customWidth="1"/>
    <col min="14083" max="14083" width="21" style="92" customWidth="1"/>
    <col min="14084" max="14084" width="14.85546875" style="92" customWidth="1"/>
    <col min="14085" max="14085" width="12.85546875" style="92" customWidth="1"/>
    <col min="14086" max="14086" width="10" style="92" customWidth="1"/>
    <col min="14087" max="14087" width="9.42578125" style="92" customWidth="1"/>
    <col min="14088" max="14088" width="23.28515625" style="92" customWidth="1"/>
    <col min="14089" max="14089" width="1.42578125" style="92" customWidth="1"/>
    <col min="14090" max="14335" width="9.140625" style="92"/>
    <col min="14336" max="14336" width="8.42578125" style="92" customWidth="1"/>
    <col min="14337" max="14337" width="35" style="92" customWidth="1"/>
    <col min="14338" max="14338" width="12.140625" style="92" customWidth="1"/>
    <col min="14339" max="14339" width="21" style="92" customWidth="1"/>
    <col min="14340" max="14340" width="14.85546875" style="92" customWidth="1"/>
    <col min="14341" max="14341" width="12.85546875" style="92" customWidth="1"/>
    <col min="14342" max="14342" width="10" style="92" customWidth="1"/>
    <col min="14343" max="14343" width="9.42578125" style="92" customWidth="1"/>
    <col min="14344" max="14344" width="23.28515625" style="92" customWidth="1"/>
    <col min="14345" max="14345" width="1.42578125" style="92" customWidth="1"/>
    <col min="14346" max="14591" width="9.140625" style="92"/>
    <col min="14592" max="14592" width="8.42578125" style="92" customWidth="1"/>
    <col min="14593" max="14593" width="35" style="92" customWidth="1"/>
    <col min="14594" max="14594" width="12.140625" style="92" customWidth="1"/>
    <col min="14595" max="14595" width="21" style="92" customWidth="1"/>
    <col min="14596" max="14596" width="14.85546875" style="92" customWidth="1"/>
    <col min="14597" max="14597" width="12.85546875" style="92" customWidth="1"/>
    <col min="14598" max="14598" width="10" style="92" customWidth="1"/>
    <col min="14599" max="14599" width="9.42578125" style="92" customWidth="1"/>
    <col min="14600" max="14600" width="23.28515625" style="92" customWidth="1"/>
    <col min="14601" max="14601" width="1.42578125" style="92" customWidth="1"/>
    <col min="14602" max="14847" width="9.140625" style="92"/>
    <col min="14848" max="14848" width="8.42578125" style="92" customWidth="1"/>
    <col min="14849" max="14849" width="35" style="92" customWidth="1"/>
    <col min="14850" max="14850" width="12.140625" style="92" customWidth="1"/>
    <col min="14851" max="14851" width="21" style="92" customWidth="1"/>
    <col min="14852" max="14852" width="14.85546875" style="92" customWidth="1"/>
    <col min="14853" max="14853" width="12.85546875" style="92" customWidth="1"/>
    <col min="14854" max="14854" width="10" style="92" customWidth="1"/>
    <col min="14855" max="14855" width="9.42578125" style="92" customWidth="1"/>
    <col min="14856" max="14856" width="23.28515625" style="92" customWidth="1"/>
    <col min="14857" max="14857" width="1.42578125" style="92" customWidth="1"/>
    <col min="14858" max="15103" width="9.140625" style="92"/>
    <col min="15104" max="15104" width="8.42578125" style="92" customWidth="1"/>
    <col min="15105" max="15105" width="35" style="92" customWidth="1"/>
    <col min="15106" max="15106" width="12.140625" style="92" customWidth="1"/>
    <col min="15107" max="15107" width="21" style="92" customWidth="1"/>
    <col min="15108" max="15108" width="14.85546875" style="92" customWidth="1"/>
    <col min="15109" max="15109" width="12.85546875" style="92" customWidth="1"/>
    <col min="15110" max="15110" width="10" style="92" customWidth="1"/>
    <col min="15111" max="15111" width="9.42578125" style="92" customWidth="1"/>
    <col min="15112" max="15112" width="23.28515625" style="92" customWidth="1"/>
    <col min="15113" max="15113" width="1.42578125" style="92" customWidth="1"/>
    <col min="15114" max="15359" width="9.140625" style="92"/>
    <col min="15360" max="15360" width="8.42578125" style="92" customWidth="1"/>
    <col min="15361" max="15361" width="35" style="92" customWidth="1"/>
    <col min="15362" max="15362" width="12.140625" style="92" customWidth="1"/>
    <col min="15363" max="15363" width="21" style="92" customWidth="1"/>
    <col min="15364" max="15364" width="14.85546875" style="92" customWidth="1"/>
    <col min="15365" max="15365" width="12.85546875" style="92" customWidth="1"/>
    <col min="15366" max="15366" width="10" style="92" customWidth="1"/>
    <col min="15367" max="15367" width="9.42578125" style="92" customWidth="1"/>
    <col min="15368" max="15368" width="23.28515625" style="92" customWidth="1"/>
    <col min="15369" max="15369" width="1.42578125" style="92" customWidth="1"/>
    <col min="15370" max="15615" width="9.140625" style="92"/>
    <col min="15616" max="15616" width="8.42578125" style="92" customWidth="1"/>
    <col min="15617" max="15617" width="35" style="92" customWidth="1"/>
    <col min="15618" max="15618" width="12.140625" style="92" customWidth="1"/>
    <col min="15619" max="15619" width="21" style="92" customWidth="1"/>
    <col min="15620" max="15620" width="14.85546875" style="92" customWidth="1"/>
    <col min="15621" max="15621" width="12.85546875" style="92" customWidth="1"/>
    <col min="15622" max="15622" width="10" style="92" customWidth="1"/>
    <col min="15623" max="15623" width="9.42578125" style="92" customWidth="1"/>
    <col min="15624" max="15624" width="23.28515625" style="92" customWidth="1"/>
    <col min="15625" max="15625" width="1.42578125" style="92" customWidth="1"/>
    <col min="15626" max="15871" width="9.140625" style="92"/>
    <col min="15872" max="15872" width="8.42578125" style="92" customWidth="1"/>
    <col min="15873" max="15873" width="35" style="92" customWidth="1"/>
    <col min="15874" max="15874" width="12.140625" style="92" customWidth="1"/>
    <col min="15875" max="15875" width="21" style="92" customWidth="1"/>
    <col min="15876" max="15876" width="14.85546875" style="92" customWidth="1"/>
    <col min="15877" max="15877" width="12.85546875" style="92" customWidth="1"/>
    <col min="15878" max="15878" width="10" style="92" customWidth="1"/>
    <col min="15879" max="15879" width="9.42578125" style="92" customWidth="1"/>
    <col min="15880" max="15880" width="23.28515625" style="92" customWidth="1"/>
    <col min="15881" max="15881" width="1.42578125" style="92" customWidth="1"/>
    <col min="15882" max="16127" width="9.140625" style="92"/>
    <col min="16128" max="16128" width="8.42578125" style="92" customWidth="1"/>
    <col min="16129" max="16129" width="35" style="92" customWidth="1"/>
    <col min="16130" max="16130" width="12.140625" style="92" customWidth="1"/>
    <col min="16131" max="16131" width="21" style="92" customWidth="1"/>
    <col min="16132" max="16132" width="14.85546875" style="92" customWidth="1"/>
    <col min="16133" max="16133" width="12.85546875" style="92" customWidth="1"/>
    <col min="16134" max="16134" width="10" style="92" customWidth="1"/>
    <col min="16135" max="16135" width="9.42578125" style="92" customWidth="1"/>
    <col min="16136" max="16136" width="23.28515625" style="92" customWidth="1"/>
    <col min="16137" max="16137" width="1.42578125" style="92" customWidth="1"/>
    <col min="16138" max="16384" width="9.140625" style="92"/>
  </cols>
  <sheetData>
    <row r="1" spans="1:137" s="86" customFormat="1" ht="15">
      <c r="F1" s="186" t="s">
        <v>208</v>
      </c>
    </row>
    <row r="2" spans="1:137" s="86" customFormat="1" ht="86.25" customHeight="1">
      <c r="A2" s="989" t="s">
        <v>223</v>
      </c>
      <c r="B2" s="989"/>
      <c r="F2" s="986" t="s">
        <v>209</v>
      </c>
      <c r="G2" s="987"/>
      <c r="H2" s="987"/>
      <c r="I2" s="987"/>
    </row>
    <row r="3" spans="1:137" s="89" customFormat="1" ht="12" customHeight="1">
      <c r="A3" s="257"/>
      <c r="B3" s="257"/>
      <c r="C3" s="87"/>
      <c r="D3" s="87"/>
      <c r="E3" s="87"/>
      <c r="F3" s="88"/>
      <c r="G3" s="88"/>
      <c r="H3" s="88"/>
      <c r="I3" s="187"/>
    </row>
    <row r="4" spans="1:137" ht="12" customHeight="1">
      <c r="A4" s="257"/>
      <c r="B4" s="257"/>
      <c r="C4" s="90"/>
      <c r="D4" s="90"/>
      <c r="E4" s="90"/>
      <c r="F4" s="91"/>
      <c r="G4" s="91"/>
      <c r="H4" s="91"/>
      <c r="I4" s="188"/>
    </row>
    <row r="5" spans="1:137" ht="10.5" customHeight="1">
      <c r="A5" s="990" t="s">
        <v>169</v>
      </c>
      <c r="B5" s="990"/>
      <c r="C5" s="93"/>
      <c r="D5" s="93"/>
      <c r="E5" s="93"/>
      <c r="F5" s="91"/>
      <c r="G5" s="91"/>
      <c r="H5" s="91"/>
      <c r="I5" s="188"/>
    </row>
    <row r="6" spans="1:137" ht="18.75">
      <c r="A6" s="91"/>
      <c r="B6" s="91"/>
      <c r="C6" s="91"/>
      <c r="D6" s="91"/>
      <c r="E6" s="91"/>
      <c r="F6" s="91"/>
      <c r="G6" s="91"/>
      <c r="H6" s="189"/>
      <c r="I6" s="189"/>
    </row>
    <row r="7" spans="1:137" ht="116.25" customHeight="1">
      <c r="A7" s="991" t="s">
        <v>227</v>
      </c>
      <c r="B7" s="991"/>
      <c r="C7" s="991"/>
      <c r="D7" s="991"/>
      <c r="E7" s="991"/>
      <c r="F7" s="991"/>
      <c r="G7" s="991"/>
      <c r="H7" s="991"/>
      <c r="I7" s="190"/>
    </row>
    <row r="8" spans="1:137" ht="10.5" customHeight="1">
      <c r="A8" s="190"/>
      <c r="B8" s="190"/>
      <c r="C8" s="190"/>
      <c r="D8" s="190"/>
      <c r="E8" s="190"/>
      <c r="F8" s="190"/>
      <c r="G8" s="190"/>
      <c r="H8" s="190"/>
      <c r="I8" s="190"/>
    </row>
    <row r="9" spans="1:137" ht="3.75" customHeight="1" thickBot="1">
      <c r="A9" s="190"/>
      <c r="B9" s="190"/>
      <c r="C9" s="190"/>
      <c r="D9" s="190"/>
      <c r="E9" s="190"/>
      <c r="F9" s="190"/>
      <c r="G9" s="190"/>
      <c r="H9" s="190"/>
      <c r="I9" s="190"/>
    </row>
    <row r="10" spans="1:137" s="197" customFormat="1" ht="69" customHeight="1" thickBot="1">
      <c r="A10" s="94" t="s">
        <v>170</v>
      </c>
      <c r="B10" s="191" t="s">
        <v>225</v>
      </c>
      <c r="C10" s="192" t="s">
        <v>210</v>
      </c>
      <c r="D10" s="94" t="s">
        <v>173</v>
      </c>
      <c r="E10" s="94" t="s">
        <v>175</v>
      </c>
      <c r="F10" s="193" t="s">
        <v>211</v>
      </c>
      <c r="G10" s="194" t="s">
        <v>211</v>
      </c>
      <c r="H10" s="195" t="s">
        <v>224</v>
      </c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</row>
    <row r="11" spans="1:137" s="201" customFormat="1" ht="18.75" customHeight="1" thickBot="1">
      <c r="A11" s="202"/>
      <c r="B11" s="203" t="s">
        <v>212</v>
      </c>
      <c r="C11" s="204" t="s">
        <v>213</v>
      </c>
      <c r="D11" s="258">
        <f>D12+D13</f>
        <v>1496036.91</v>
      </c>
      <c r="E11" s="205"/>
      <c r="F11" s="206"/>
      <c r="G11" s="205"/>
      <c r="H11" s="258">
        <f>H12+H13</f>
        <v>1496036.91</v>
      </c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8"/>
      <c r="CU11" s="199"/>
      <c r="CV11" s="199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</row>
    <row r="12" spans="1:137" s="217" customFormat="1" ht="19.5" customHeight="1" thickBot="1">
      <c r="A12" s="209" t="s">
        <v>214</v>
      </c>
      <c r="B12" s="210" t="s">
        <v>215</v>
      </c>
      <c r="C12" s="211"/>
      <c r="D12" s="259"/>
      <c r="E12" s="212"/>
      <c r="F12" s="213"/>
      <c r="G12" s="214"/>
      <c r="H12" s="262"/>
      <c r="I12" s="214"/>
      <c r="J12" s="214"/>
      <c r="K12" s="214"/>
      <c r="L12" s="214"/>
      <c r="M12" s="214"/>
      <c r="N12" s="214"/>
      <c r="O12" s="214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5"/>
      <c r="CU12" s="216"/>
      <c r="CV12" s="215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  <c r="DP12" s="21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16"/>
      <c r="EB12" s="216"/>
      <c r="EC12" s="216"/>
      <c r="ED12" s="216"/>
      <c r="EE12" s="216"/>
      <c r="EF12" s="216"/>
      <c r="EG12" s="216"/>
    </row>
    <row r="13" spans="1:137" s="226" customFormat="1" ht="21.75" customHeight="1" thickBot="1">
      <c r="A13" s="218" t="s">
        <v>181</v>
      </c>
      <c r="B13" s="203" t="s">
        <v>216</v>
      </c>
      <c r="C13" s="219"/>
      <c r="D13" s="260">
        <f>D17</f>
        <v>1496036.91</v>
      </c>
      <c r="E13" s="220"/>
      <c r="F13" s="116"/>
      <c r="G13" s="221"/>
      <c r="H13" s="115">
        <f>SUM(D13:G13)</f>
        <v>1496036.91</v>
      </c>
      <c r="I13" s="222"/>
      <c r="J13" s="222"/>
      <c r="K13" s="222"/>
      <c r="L13" s="222"/>
      <c r="M13" s="222"/>
      <c r="N13" s="222"/>
      <c r="O13" s="222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4"/>
      <c r="CU13" s="198"/>
      <c r="CV13" s="198"/>
      <c r="CW13" s="225"/>
      <c r="CX13" s="225"/>
      <c r="CY13" s="225"/>
      <c r="CZ13" s="225"/>
      <c r="DA13" s="225"/>
      <c r="DB13" s="225"/>
      <c r="DC13" s="225"/>
      <c r="DD13" s="225"/>
      <c r="DE13" s="225"/>
      <c r="DF13" s="225"/>
      <c r="DG13" s="225"/>
      <c r="DH13" s="225"/>
      <c r="DI13" s="225"/>
      <c r="DJ13" s="225"/>
      <c r="DK13" s="225"/>
      <c r="DL13" s="225"/>
      <c r="DM13" s="225"/>
      <c r="DN13" s="225"/>
      <c r="DO13" s="225"/>
      <c r="DP13" s="225"/>
      <c r="DQ13" s="225"/>
      <c r="DR13" s="225"/>
      <c r="DS13" s="225"/>
      <c r="DT13" s="225"/>
      <c r="DU13" s="225"/>
      <c r="DV13" s="225"/>
      <c r="DW13" s="225"/>
      <c r="DX13" s="225"/>
      <c r="DY13" s="225"/>
      <c r="DZ13" s="225"/>
      <c r="EA13" s="225"/>
      <c r="EB13" s="225"/>
      <c r="EC13" s="225"/>
      <c r="ED13" s="225"/>
      <c r="EE13" s="225"/>
      <c r="EF13" s="225"/>
      <c r="EG13" s="225"/>
    </row>
    <row r="14" spans="1:137" s="238" customFormat="1" ht="32.25">
      <c r="A14" s="227" t="s">
        <v>184</v>
      </c>
      <c r="B14" s="228" t="s">
        <v>217</v>
      </c>
      <c r="C14" s="229"/>
      <c r="D14" s="261"/>
      <c r="E14" s="230"/>
      <c r="F14" s="231"/>
      <c r="G14" s="232"/>
      <c r="H14" s="263"/>
      <c r="I14" s="233"/>
      <c r="J14" s="233"/>
      <c r="K14" s="233"/>
      <c r="L14" s="233"/>
      <c r="M14" s="233"/>
      <c r="N14" s="233"/>
      <c r="O14" s="233"/>
      <c r="P14" s="234"/>
      <c r="Q14" s="234"/>
      <c r="R14" s="234"/>
      <c r="S14" s="234"/>
      <c r="T14" s="234"/>
      <c r="U14" s="235"/>
      <c r="V14" s="234"/>
      <c r="W14" s="234"/>
      <c r="X14" s="235"/>
      <c r="Y14" s="235"/>
      <c r="Z14" s="234"/>
      <c r="AA14" s="234"/>
      <c r="AB14" s="234"/>
      <c r="AC14" s="234"/>
      <c r="AD14" s="234"/>
      <c r="AE14" s="234"/>
      <c r="AF14" s="234"/>
      <c r="AG14" s="234"/>
      <c r="AH14" s="235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5"/>
      <c r="BC14" s="234"/>
      <c r="BD14" s="234"/>
      <c r="BE14" s="234"/>
      <c r="BF14" s="235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5"/>
      <c r="BY14" s="234"/>
      <c r="BZ14" s="234"/>
      <c r="CA14" s="235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15"/>
      <c r="CU14" s="236"/>
      <c r="CV14" s="236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</row>
    <row r="15" spans="1:137" s="238" customFormat="1" ht="16.5">
      <c r="A15" s="227" t="s">
        <v>191</v>
      </c>
      <c r="B15" s="228" t="s">
        <v>218</v>
      </c>
      <c r="C15" s="229"/>
      <c r="D15" s="261"/>
      <c r="E15" s="230"/>
      <c r="F15" s="231"/>
      <c r="G15" s="232"/>
      <c r="H15" s="263"/>
      <c r="I15" s="233"/>
      <c r="J15" s="233"/>
      <c r="K15" s="233"/>
      <c r="L15" s="233"/>
      <c r="M15" s="233"/>
      <c r="N15" s="233"/>
      <c r="O15" s="233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5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5"/>
      <c r="BD15" s="234"/>
      <c r="BE15" s="234"/>
      <c r="BF15" s="234"/>
      <c r="BG15" s="235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5"/>
      <c r="CG15" s="235"/>
      <c r="CH15" s="234"/>
      <c r="CI15" s="234"/>
      <c r="CJ15" s="234"/>
      <c r="CK15" s="234"/>
      <c r="CL15" s="234"/>
      <c r="CM15" s="234"/>
      <c r="CN15" s="234"/>
      <c r="CO15" s="235"/>
      <c r="CP15" s="235"/>
      <c r="CQ15" s="234"/>
      <c r="CR15" s="235"/>
      <c r="CS15" s="234"/>
      <c r="CT15" s="215"/>
      <c r="CU15" s="236"/>
      <c r="CV15" s="236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</row>
    <row r="16" spans="1:137" s="238" customFormat="1" ht="32.25">
      <c r="A16" s="239" t="s">
        <v>195</v>
      </c>
      <c r="B16" s="228" t="s">
        <v>219</v>
      </c>
      <c r="C16" s="229"/>
      <c r="D16" s="261"/>
      <c r="E16" s="230"/>
      <c r="F16" s="231"/>
      <c r="G16" s="232"/>
      <c r="H16" s="263"/>
      <c r="I16" s="233"/>
      <c r="J16" s="233"/>
      <c r="K16" s="233"/>
      <c r="L16" s="233"/>
      <c r="M16" s="233"/>
      <c r="N16" s="233"/>
      <c r="O16" s="233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15"/>
      <c r="CU16" s="237"/>
      <c r="CV16" s="236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</row>
    <row r="17" spans="1:137" s="238" customFormat="1" ht="17.25" thickBot="1">
      <c r="A17" s="246" t="s">
        <v>197</v>
      </c>
      <c r="B17" s="240" t="s">
        <v>220</v>
      </c>
      <c r="C17" s="241" t="s">
        <v>221</v>
      </c>
      <c r="D17" s="242">
        <v>1496036.91</v>
      </c>
      <c r="E17" s="243"/>
      <c r="F17" s="244"/>
      <c r="G17" s="245"/>
      <c r="H17" s="244">
        <f>SUM(D17:G17)</f>
        <v>1496036.91</v>
      </c>
      <c r="I17" s="233"/>
      <c r="J17" s="233"/>
      <c r="K17" s="233"/>
      <c r="L17" s="233"/>
      <c r="M17" s="233"/>
      <c r="N17" s="233"/>
      <c r="O17" s="233"/>
      <c r="P17" s="234"/>
      <c r="Q17" s="234"/>
      <c r="R17" s="234"/>
      <c r="S17" s="234"/>
      <c r="T17" s="234"/>
      <c r="U17" s="235"/>
      <c r="V17" s="234"/>
      <c r="W17" s="234"/>
      <c r="X17" s="235"/>
      <c r="Y17" s="235"/>
      <c r="Z17" s="234"/>
      <c r="AA17" s="235"/>
      <c r="AB17" s="234"/>
      <c r="AC17" s="235"/>
      <c r="AD17" s="235"/>
      <c r="AE17" s="235"/>
      <c r="AF17" s="235"/>
      <c r="AG17" s="234"/>
      <c r="AH17" s="235"/>
      <c r="AI17" s="235"/>
      <c r="AJ17" s="234"/>
      <c r="AK17" s="234"/>
      <c r="AL17" s="234"/>
      <c r="AM17" s="235"/>
      <c r="AN17" s="235"/>
      <c r="AO17" s="234"/>
      <c r="AP17" s="234"/>
      <c r="AQ17" s="234"/>
      <c r="AR17" s="234"/>
      <c r="AS17" s="234"/>
      <c r="AT17" s="234"/>
      <c r="AU17" s="234"/>
      <c r="AV17" s="235"/>
      <c r="AW17" s="234"/>
      <c r="AX17" s="235"/>
      <c r="AY17" s="235"/>
      <c r="AZ17" s="234"/>
      <c r="BA17" s="235"/>
      <c r="BB17" s="234"/>
      <c r="BC17" s="234"/>
      <c r="BD17" s="234"/>
      <c r="BE17" s="234"/>
      <c r="BF17" s="234"/>
      <c r="BG17" s="235"/>
      <c r="BH17" s="234"/>
      <c r="BI17" s="234"/>
      <c r="BJ17" s="234"/>
      <c r="BK17" s="234"/>
      <c r="BL17" s="235"/>
      <c r="BM17" s="235"/>
      <c r="BN17" s="234"/>
      <c r="BO17" s="234"/>
      <c r="BP17" s="234"/>
      <c r="BQ17" s="234"/>
      <c r="BR17" s="234"/>
      <c r="BS17" s="234"/>
      <c r="BT17" s="234"/>
      <c r="BU17" s="234"/>
      <c r="BV17" s="234"/>
      <c r="BW17" s="235"/>
      <c r="BX17" s="235"/>
      <c r="BY17" s="235"/>
      <c r="BZ17" s="234"/>
      <c r="CA17" s="235"/>
      <c r="CB17" s="235"/>
      <c r="CC17" s="235"/>
      <c r="CD17" s="234"/>
      <c r="CE17" s="234"/>
      <c r="CF17" s="235"/>
      <c r="CG17" s="234"/>
      <c r="CH17" s="234"/>
      <c r="CI17" s="234"/>
      <c r="CJ17" s="235"/>
      <c r="CK17" s="234"/>
      <c r="CL17" s="234"/>
      <c r="CM17" s="235"/>
      <c r="CN17" s="235"/>
      <c r="CO17" s="235"/>
      <c r="CP17" s="235"/>
      <c r="CQ17" s="235"/>
      <c r="CR17" s="234"/>
      <c r="CS17" s="234"/>
      <c r="CT17" s="215"/>
      <c r="CU17" s="236"/>
      <c r="CV17" s="236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</row>
    <row r="18" spans="1:137" s="126" customFormat="1" ht="47.25">
      <c r="A18" s="246"/>
      <c r="B18" s="159" t="s">
        <v>228</v>
      </c>
      <c r="C18" s="247" t="s">
        <v>229</v>
      </c>
      <c r="D18" s="160"/>
      <c r="E18" s="248"/>
      <c r="F18" s="248"/>
      <c r="G18" s="248"/>
      <c r="H18" s="249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</row>
    <row r="19" spans="1:137" s="238" customFormat="1" ht="9" customHeight="1">
      <c r="F19" s="142"/>
      <c r="G19" s="142"/>
      <c r="H19" s="142"/>
      <c r="I19" s="142"/>
      <c r="J19" s="142"/>
      <c r="K19" s="142"/>
      <c r="L19" s="142"/>
      <c r="M19" s="142"/>
      <c r="N19" s="142"/>
      <c r="O19" s="142"/>
    </row>
    <row r="20" spans="1:137" s="170" customFormat="1" ht="15">
      <c r="A20" s="984" t="s">
        <v>203</v>
      </c>
      <c r="B20" s="984"/>
      <c r="C20" s="171"/>
      <c r="D20" s="172"/>
      <c r="E20" s="172"/>
    </row>
    <row r="21" spans="1:137" s="170" customFormat="1">
      <c r="A21" s="174"/>
      <c r="B21" s="175"/>
      <c r="C21" s="175"/>
      <c r="D21" s="250"/>
      <c r="E21" s="175"/>
    </row>
    <row r="22" spans="1:137" s="170" customFormat="1" ht="18.75">
      <c r="A22" s="169"/>
      <c r="B22" s="177"/>
      <c r="C22" s="177"/>
      <c r="D22" s="251"/>
      <c r="E22" s="178"/>
    </row>
    <row r="23" spans="1:137" s="252" customFormat="1" ht="18.75">
      <c r="D23" s="251"/>
      <c r="F23" s="92"/>
      <c r="G23" s="92"/>
      <c r="H23" s="92"/>
      <c r="I23" s="92"/>
      <c r="J23" s="92"/>
      <c r="K23" s="92"/>
      <c r="L23" s="92"/>
      <c r="M23" s="92"/>
      <c r="N23" s="92"/>
      <c r="O23" s="92"/>
    </row>
    <row r="24" spans="1:137" s="252" customFormat="1">
      <c r="G24" s="92"/>
      <c r="H24" s="92"/>
      <c r="I24" s="92"/>
      <c r="J24" s="92"/>
      <c r="K24" s="92"/>
      <c r="L24" s="92"/>
      <c r="M24" s="92"/>
      <c r="N24" s="92"/>
      <c r="O24" s="92"/>
    </row>
    <row r="25" spans="1:137" ht="18.75">
      <c r="A25" s="92" t="s">
        <v>204</v>
      </c>
      <c r="D25" s="256"/>
      <c r="G25" s="91"/>
      <c r="H25" s="253"/>
      <c r="I25" s="91"/>
    </row>
    <row r="26" spans="1:137" ht="18.75">
      <c r="A26" s="105" t="s">
        <v>206</v>
      </c>
      <c r="B26" s="105"/>
      <c r="C26" s="91"/>
      <c r="D26" s="250"/>
      <c r="E26" s="98"/>
      <c r="G26" s="91"/>
      <c r="H26" s="254"/>
      <c r="I26" s="91"/>
    </row>
    <row r="27" spans="1:137">
      <c r="D27" s="250"/>
    </row>
    <row r="28" spans="1:137">
      <c r="D28" s="250"/>
    </row>
    <row r="29" spans="1:137">
      <c r="D29" s="250"/>
    </row>
    <row r="30" spans="1:137">
      <c r="D30" s="250"/>
    </row>
    <row r="31" spans="1:137">
      <c r="D31" s="250"/>
    </row>
    <row r="32" spans="1:137">
      <c r="D32" s="250"/>
    </row>
    <row r="48" spans="2:2">
      <c r="B48" s="250"/>
    </row>
    <row r="49" spans="2:2">
      <c r="B49" s="250"/>
    </row>
    <row r="50" spans="2:2">
      <c r="B50" s="250"/>
    </row>
    <row r="51" spans="2:2">
      <c r="B51" s="250"/>
    </row>
    <row r="52" spans="2:2">
      <c r="B52" s="250"/>
    </row>
    <row r="53" spans="2:2">
      <c r="B53" s="250"/>
    </row>
  </sheetData>
  <mergeCells count="5">
    <mergeCell ref="A20:B20"/>
    <mergeCell ref="A2:B2"/>
    <mergeCell ref="F2:I2"/>
    <mergeCell ref="A5:B5"/>
    <mergeCell ref="A7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workbookViewId="0">
      <selection activeCell="H17" sqref="H17"/>
    </sheetView>
  </sheetViews>
  <sheetFormatPr defaultRowHeight="15.75"/>
  <cols>
    <col min="1" max="1" width="5.85546875" style="324" customWidth="1"/>
    <col min="2" max="2" width="21.7109375" style="271" customWidth="1"/>
    <col min="3" max="3" width="22.85546875" style="271" customWidth="1"/>
    <col min="4" max="4" width="13" style="404" customWidth="1"/>
    <col min="5" max="5" width="17.140625" style="271" customWidth="1"/>
    <col min="6" max="6" width="14" style="271" customWidth="1"/>
    <col min="7" max="7" width="12.7109375" style="271" customWidth="1"/>
    <col min="8" max="8" width="14.28515625" style="271" customWidth="1"/>
    <col min="9" max="9" width="10.5703125" style="271" customWidth="1"/>
    <col min="10" max="10" width="15.42578125" style="271" customWidth="1"/>
    <col min="11" max="11" width="17.28515625" style="271" customWidth="1"/>
    <col min="12" max="13" width="15" style="271" customWidth="1"/>
    <col min="14" max="14" width="18.85546875" style="271" customWidth="1"/>
    <col min="15" max="15" width="14.7109375" style="271" bestFit="1" customWidth="1"/>
    <col min="16" max="16" width="15.5703125" style="271" customWidth="1"/>
    <col min="17" max="17" width="14.85546875" style="271" bestFit="1" customWidth="1"/>
    <col min="18" max="252" width="9.140625" style="271"/>
    <col min="253" max="253" width="5.85546875" style="271" customWidth="1"/>
    <col min="254" max="254" width="21.7109375" style="271" customWidth="1"/>
    <col min="255" max="255" width="22.85546875" style="271" customWidth="1"/>
    <col min="256" max="256" width="13" style="271" customWidth="1"/>
    <col min="257" max="257" width="17.140625" style="271" customWidth="1"/>
    <col min="258" max="258" width="15.140625" style="271" customWidth="1"/>
    <col min="259" max="259" width="14" style="271" customWidth="1"/>
    <col min="260" max="260" width="15.85546875" style="271" customWidth="1"/>
    <col min="261" max="261" width="16.42578125" style="271" customWidth="1"/>
    <col min="262" max="262" width="13.5703125" style="271" customWidth="1"/>
    <col min="263" max="263" width="12.7109375" style="271" customWidth="1"/>
    <col min="264" max="264" width="14.28515625" style="271" customWidth="1"/>
    <col min="265" max="265" width="10.5703125" style="271" customWidth="1"/>
    <col min="266" max="266" width="15.42578125" style="271" customWidth="1"/>
    <col min="267" max="267" width="17.28515625" style="271" customWidth="1"/>
    <col min="268" max="269" width="15" style="271" customWidth="1"/>
    <col min="270" max="270" width="18.85546875" style="271" customWidth="1"/>
    <col min="271" max="271" width="14.7109375" style="271" bestFit="1" customWidth="1"/>
    <col min="272" max="272" width="15.5703125" style="271" customWidth="1"/>
    <col min="273" max="273" width="14.85546875" style="271" bestFit="1" customWidth="1"/>
    <col min="274" max="508" width="9.140625" style="271"/>
    <col min="509" max="509" width="5.85546875" style="271" customWidth="1"/>
    <col min="510" max="510" width="21.7109375" style="271" customWidth="1"/>
    <col min="511" max="511" width="22.85546875" style="271" customWidth="1"/>
    <col min="512" max="512" width="13" style="271" customWidth="1"/>
    <col min="513" max="513" width="17.140625" style="271" customWidth="1"/>
    <col min="514" max="514" width="15.140625" style="271" customWidth="1"/>
    <col min="515" max="515" width="14" style="271" customWidth="1"/>
    <col min="516" max="516" width="15.85546875" style="271" customWidth="1"/>
    <col min="517" max="517" width="16.42578125" style="271" customWidth="1"/>
    <col min="518" max="518" width="13.5703125" style="271" customWidth="1"/>
    <col min="519" max="519" width="12.7109375" style="271" customWidth="1"/>
    <col min="520" max="520" width="14.28515625" style="271" customWidth="1"/>
    <col min="521" max="521" width="10.5703125" style="271" customWidth="1"/>
    <col min="522" max="522" width="15.42578125" style="271" customWidth="1"/>
    <col min="523" max="523" width="17.28515625" style="271" customWidth="1"/>
    <col min="524" max="525" width="15" style="271" customWidth="1"/>
    <col min="526" max="526" width="18.85546875" style="271" customWidth="1"/>
    <col min="527" max="527" width="14.7109375" style="271" bestFit="1" customWidth="1"/>
    <col min="528" max="528" width="15.5703125" style="271" customWidth="1"/>
    <col min="529" max="529" width="14.85546875" style="271" bestFit="1" customWidth="1"/>
    <col min="530" max="764" width="9.140625" style="271"/>
    <col min="765" max="765" width="5.85546875" style="271" customWidth="1"/>
    <col min="766" max="766" width="21.7109375" style="271" customWidth="1"/>
    <col min="767" max="767" width="22.85546875" style="271" customWidth="1"/>
    <col min="768" max="768" width="13" style="271" customWidth="1"/>
    <col min="769" max="769" width="17.140625" style="271" customWidth="1"/>
    <col min="770" max="770" width="15.140625" style="271" customWidth="1"/>
    <col min="771" max="771" width="14" style="271" customWidth="1"/>
    <col min="772" max="772" width="15.85546875" style="271" customWidth="1"/>
    <col min="773" max="773" width="16.42578125" style="271" customWidth="1"/>
    <col min="774" max="774" width="13.5703125" style="271" customWidth="1"/>
    <col min="775" max="775" width="12.7109375" style="271" customWidth="1"/>
    <col min="776" max="776" width="14.28515625" style="271" customWidth="1"/>
    <col min="777" max="777" width="10.5703125" style="271" customWidth="1"/>
    <col min="778" max="778" width="15.42578125" style="271" customWidth="1"/>
    <col min="779" max="779" width="17.28515625" style="271" customWidth="1"/>
    <col min="780" max="781" width="15" style="271" customWidth="1"/>
    <col min="782" max="782" width="18.85546875" style="271" customWidth="1"/>
    <col min="783" max="783" width="14.7109375" style="271" bestFit="1" customWidth="1"/>
    <col min="784" max="784" width="15.5703125" style="271" customWidth="1"/>
    <col min="785" max="785" width="14.85546875" style="271" bestFit="1" customWidth="1"/>
    <col min="786" max="1020" width="9.140625" style="271"/>
    <col min="1021" max="1021" width="5.85546875" style="271" customWidth="1"/>
    <col min="1022" max="1022" width="21.7109375" style="271" customWidth="1"/>
    <col min="1023" max="1023" width="22.85546875" style="271" customWidth="1"/>
    <col min="1024" max="1024" width="13" style="271" customWidth="1"/>
    <col min="1025" max="1025" width="17.140625" style="271" customWidth="1"/>
    <col min="1026" max="1026" width="15.140625" style="271" customWidth="1"/>
    <col min="1027" max="1027" width="14" style="271" customWidth="1"/>
    <col min="1028" max="1028" width="15.85546875" style="271" customWidth="1"/>
    <col min="1029" max="1029" width="16.42578125" style="271" customWidth="1"/>
    <col min="1030" max="1030" width="13.5703125" style="271" customWidth="1"/>
    <col min="1031" max="1031" width="12.7109375" style="271" customWidth="1"/>
    <col min="1032" max="1032" width="14.28515625" style="271" customWidth="1"/>
    <col min="1033" max="1033" width="10.5703125" style="271" customWidth="1"/>
    <col min="1034" max="1034" width="15.42578125" style="271" customWidth="1"/>
    <col min="1035" max="1035" width="17.28515625" style="271" customWidth="1"/>
    <col min="1036" max="1037" width="15" style="271" customWidth="1"/>
    <col min="1038" max="1038" width="18.85546875" style="271" customWidth="1"/>
    <col min="1039" max="1039" width="14.7109375" style="271" bestFit="1" customWidth="1"/>
    <col min="1040" max="1040" width="15.5703125" style="271" customWidth="1"/>
    <col min="1041" max="1041" width="14.85546875" style="271" bestFit="1" customWidth="1"/>
    <col min="1042" max="1276" width="9.140625" style="271"/>
    <col min="1277" max="1277" width="5.85546875" style="271" customWidth="1"/>
    <col min="1278" max="1278" width="21.7109375" style="271" customWidth="1"/>
    <col min="1279" max="1279" width="22.85546875" style="271" customWidth="1"/>
    <col min="1280" max="1280" width="13" style="271" customWidth="1"/>
    <col min="1281" max="1281" width="17.140625" style="271" customWidth="1"/>
    <col min="1282" max="1282" width="15.140625" style="271" customWidth="1"/>
    <col min="1283" max="1283" width="14" style="271" customWidth="1"/>
    <col min="1284" max="1284" width="15.85546875" style="271" customWidth="1"/>
    <col min="1285" max="1285" width="16.42578125" style="271" customWidth="1"/>
    <col min="1286" max="1286" width="13.5703125" style="271" customWidth="1"/>
    <col min="1287" max="1287" width="12.7109375" style="271" customWidth="1"/>
    <col min="1288" max="1288" width="14.28515625" style="271" customWidth="1"/>
    <col min="1289" max="1289" width="10.5703125" style="271" customWidth="1"/>
    <col min="1290" max="1290" width="15.42578125" style="271" customWidth="1"/>
    <col min="1291" max="1291" width="17.28515625" style="271" customWidth="1"/>
    <col min="1292" max="1293" width="15" style="271" customWidth="1"/>
    <col min="1294" max="1294" width="18.85546875" style="271" customWidth="1"/>
    <col min="1295" max="1295" width="14.7109375" style="271" bestFit="1" customWidth="1"/>
    <col min="1296" max="1296" width="15.5703125" style="271" customWidth="1"/>
    <col min="1297" max="1297" width="14.85546875" style="271" bestFit="1" customWidth="1"/>
    <col min="1298" max="1532" width="9.140625" style="271"/>
    <col min="1533" max="1533" width="5.85546875" style="271" customWidth="1"/>
    <col min="1534" max="1534" width="21.7109375" style="271" customWidth="1"/>
    <col min="1535" max="1535" width="22.85546875" style="271" customWidth="1"/>
    <col min="1536" max="1536" width="13" style="271" customWidth="1"/>
    <col min="1537" max="1537" width="17.140625" style="271" customWidth="1"/>
    <col min="1538" max="1538" width="15.140625" style="271" customWidth="1"/>
    <col min="1539" max="1539" width="14" style="271" customWidth="1"/>
    <col min="1540" max="1540" width="15.85546875" style="271" customWidth="1"/>
    <col min="1541" max="1541" width="16.42578125" style="271" customWidth="1"/>
    <col min="1542" max="1542" width="13.5703125" style="271" customWidth="1"/>
    <col min="1543" max="1543" width="12.7109375" style="271" customWidth="1"/>
    <col min="1544" max="1544" width="14.28515625" style="271" customWidth="1"/>
    <col min="1545" max="1545" width="10.5703125" style="271" customWidth="1"/>
    <col min="1546" max="1546" width="15.42578125" style="271" customWidth="1"/>
    <col min="1547" max="1547" width="17.28515625" style="271" customWidth="1"/>
    <col min="1548" max="1549" width="15" style="271" customWidth="1"/>
    <col min="1550" max="1550" width="18.85546875" style="271" customWidth="1"/>
    <col min="1551" max="1551" width="14.7109375" style="271" bestFit="1" customWidth="1"/>
    <col min="1552" max="1552" width="15.5703125" style="271" customWidth="1"/>
    <col min="1553" max="1553" width="14.85546875" style="271" bestFit="1" customWidth="1"/>
    <col min="1554" max="1788" width="9.140625" style="271"/>
    <col min="1789" max="1789" width="5.85546875" style="271" customWidth="1"/>
    <col min="1790" max="1790" width="21.7109375" style="271" customWidth="1"/>
    <col min="1791" max="1791" width="22.85546875" style="271" customWidth="1"/>
    <col min="1792" max="1792" width="13" style="271" customWidth="1"/>
    <col min="1793" max="1793" width="17.140625" style="271" customWidth="1"/>
    <col min="1794" max="1794" width="15.140625" style="271" customWidth="1"/>
    <col min="1795" max="1795" width="14" style="271" customWidth="1"/>
    <col min="1796" max="1796" width="15.85546875" style="271" customWidth="1"/>
    <col min="1797" max="1797" width="16.42578125" style="271" customWidth="1"/>
    <col min="1798" max="1798" width="13.5703125" style="271" customWidth="1"/>
    <col min="1799" max="1799" width="12.7109375" style="271" customWidth="1"/>
    <col min="1800" max="1800" width="14.28515625" style="271" customWidth="1"/>
    <col min="1801" max="1801" width="10.5703125" style="271" customWidth="1"/>
    <col min="1802" max="1802" width="15.42578125" style="271" customWidth="1"/>
    <col min="1803" max="1803" width="17.28515625" style="271" customWidth="1"/>
    <col min="1804" max="1805" width="15" style="271" customWidth="1"/>
    <col min="1806" max="1806" width="18.85546875" style="271" customWidth="1"/>
    <col min="1807" max="1807" width="14.7109375" style="271" bestFit="1" customWidth="1"/>
    <col min="1808" max="1808" width="15.5703125" style="271" customWidth="1"/>
    <col min="1809" max="1809" width="14.85546875" style="271" bestFit="1" customWidth="1"/>
    <col min="1810" max="2044" width="9.140625" style="271"/>
    <col min="2045" max="2045" width="5.85546875" style="271" customWidth="1"/>
    <col min="2046" max="2046" width="21.7109375" style="271" customWidth="1"/>
    <col min="2047" max="2047" width="22.85546875" style="271" customWidth="1"/>
    <col min="2048" max="2048" width="13" style="271" customWidth="1"/>
    <col min="2049" max="2049" width="17.140625" style="271" customWidth="1"/>
    <col min="2050" max="2050" width="15.140625" style="271" customWidth="1"/>
    <col min="2051" max="2051" width="14" style="271" customWidth="1"/>
    <col min="2052" max="2052" width="15.85546875" style="271" customWidth="1"/>
    <col min="2053" max="2053" width="16.42578125" style="271" customWidth="1"/>
    <col min="2054" max="2054" width="13.5703125" style="271" customWidth="1"/>
    <col min="2055" max="2055" width="12.7109375" style="271" customWidth="1"/>
    <col min="2056" max="2056" width="14.28515625" style="271" customWidth="1"/>
    <col min="2057" max="2057" width="10.5703125" style="271" customWidth="1"/>
    <col min="2058" max="2058" width="15.42578125" style="271" customWidth="1"/>
    <col min="2059" max="2059" width="17.28515625" style="271" customWidth="1"/>
    <col min="2060" max="2061" width="15" style="271" customWidth="1"/>
    <col min="2062" max="2062" width="18.85546875" style="271" customWidth="1"/>
    <col min="2063" max="2063" width="14.7109375" style="271" bestFit="1" customWidth="1"/>
    <col min="2064" max="2064" width="15.5703125" style="271" customWidth="1"/>
    <col min="2065" max="2065" width="14.85546875" style="271" bestFit="1" customWidth="1"/>
    <col min="2066" max="2300" width="9.140625" style="271"/>
    <col min="2301" max="2301" width="5.85546875" style="271" customWidth="1"/>
    <col min="2302" max="2302" width="21.7109375" style="271" customWidth="1"/>
    <col min="2303" max="2303" width="22.85546875" style="271" customWidth="1"/>
    <col min="2304" max="2304" width="13" style="271" customWidth="1"/>
    <col min="2305" max="2305" width="17.140625" style="271" customWidth="1"/>
    <col min="2306" max="2306" width="15.140625" style="271" customWidth="1"/>
    <col min="2307" max="2307" width="14" style="271" customWidth="1"/>
    <col min="2308" max="2308" width="15.85546875" style="271" customWidth="1"/>
    <col min="2309" max="2309" width="16.42578125" style="271" customWidth="1"/>
    <col min="2310" max="2310" width="13.5703125" style="271" customWidth="1"/>
    <col min="2311" max="2311" width="12.7109375" style="271" customWidth="1"/>
    <col min="2312" max="2312" width="14.28515625" style="271" customWidth="1"/>
    <col min="2313" max="2313" width="10.5703125" style="271" customWidth="1"/>
    <col min="2314" max="2314" width="15.42578125" style="271" customWidth="1"/>
    <col min="2315" max="2315" width="17.28515625" style="271" customWidth="1"/>
    <col min="2316" max="2317" width="15" style="271" customWidth="1"/>
    <col min="2318" max="2318" width="18.85546875" style="271" customWidth="1"/>
    <col min="2319" max="2319" width="14.7109375" style="271" bestFit="1" customWidth="1"/>
    <col min="2320" max="2320" width="15.5703125" style="271" customWidth="1"/>
    <col min="2321" max="2321" width="14.85546875" style="271" bestFit="1" customWidth="1"/>
    <col min="2322" max="2556" width="9.140625" style="271"/>
    <col min="2557" max="2557" width="5.85546875" style="271" customWidth="1"/>
    <col min="2558" max="2558" width="21.7109375" style="271" customWidth="1"/>
    <col min="2559" max="2559" width="22.85546875" style="271" customWidth="1"/>
    <col min="2560" max="2560" width="13" style="271" customWidth="1"/>
    <col min="2561" max="2561" width="17.140625" style="271" customWidth="1"/>
    <col min="2562" max="2562" width="15.140625" style="271" customWidth="1"/>
    <col min="2563" max="2563" width="14" style="271" customWidth="1"/>
    <col min="2564" max="2564" width="15.85546875" style="271" customWidth="1"/>
    <col min="2565" max="2565" width="16.42578125" style="271" customWidth="1"/>
    <col min="2566" max="2566" width="13.5703125" style="271" customWidth="1"/>
    <col min="2567" max="2567" width="12.7109375" style="271" customWidth="1"/>
    <col min="2568" max="2568" width="14.28515625" style="271" customWidth="1"/>
    <col min="2569" max="2569" width="10.5703125" style="271" customWidth="1"/>
    <col min="2570" max="2570" width="15.42578125" style="271" customWidth="1"/>
    <col min="2571" max="2571" width="17.28515625" style="271" customWidth="1"/>
    <col min="2572" max="2573" width="15" style="271" customWidth="1"/>
    <col min="2574" max="2574" width="18.85546875" style="271" customWidth="1"/>
    <col min="2575" max="2575" width="14.7109375" style="271" bestFit="1" customWidth="1"/>
    <col min="2576" max="2576" width="15.5703125" style="271" customWidth="1"/>
    <col min="2577" max="2577" width="14.85546875" style="271" bestFit="1" customWidth="1"/>
    <col min="2578" max="2812" width="9.140625" style="271"/>
    <col min="2813" max="2813" width="5.85546875" style="271" customWidth="1"/>
    <col min="2814" max="2814" width="21.7109375" style="271" customWidth="1"/>
    <col min="2815" max="2815" width="22.85546875" style="271" customWidth="1"/>
    <col min="2816" max="2816" width="13" style="271" customWidth="1"/>
    <col min="2817" max="2817" width="17.140625" style="271" customWidth="1"/>
    <col min="2818" max="2818" width="15.140625" style="271" customWidth="1"/>
    <col min="2819" max="2819" width="14" style="271" customWidth="1"/>
    <col min="2820" max="2820" width="15.85546875" style="271" customWidth="1"/>
    <col min="2821" max="2821" width="16.42578125" style="271" customWidth="1"/>
    <col min="2822" max="2822" width="13.5703125" style="271" customWidth="1"/>
    <col min="2823" max="2823" width="12.7109375" style="271" customWidth="1"/>
    <col min="2824" max="2824" width="14.28515625" style="271" customWidth="1"/>
    <col min="2825" max="2825" width="10.5703125" style="271" customWidth="1"/>
    <col min="2826" max="2826" width="15.42578125" style="271" customWidth="1"/>
    <col min="2827" max="2827" width="17.28515625" style="271" customWidth="1"/>
    <col min="2828" max="2829" width="15" style="271" customWidth="1"/>
    <col min="2830" max="2830" width="18.85546875" style="271" customWidth="1"/>
    <col min="2831" max="2831" width="14.7109375" style="271" bestFit="1" customWidth="1"/>
    <col min="2832" max="2832" width="15.5703125" style="271" customWidth="1"/>
    <col min="2833" max="2833" width="14.85546875" style="271" bestFit="1" customWidth="1"/>
    <col min="2834" max="3068" width="9.140625" style="271"/>
    <col min="3069" max="3069" width="5.85546875" style="271" customWidth="1"/>
    <col min="3070" max="3070" width="21.7109375" style="271" customWidth="1"/>
    <col min="3071" max="3071" width="22.85546875" style="271" customWidth="1"/>
    <col min="3072" max="3072" width="13" style="271" customWidth="1"/>
    <col min="3073" max="3073" width="17.140625" style="271" customWidth="1"/>
    <col min="3074" max="3074" width="15.140625" style="271" customWidth="1"/>
    <col min="3075" max="3075" width="14" style="271" customWidth="1"/>
    <col min="3076" max="3076" width="15.85546875" style="271" customWidth="1"/>
    <col min="3077" max="3077" width="16.42578125" style="271" customWidth="1"/>
    <col min="3078" max="3078" width="13.5703125" style="271" customWidth="1"/>
    <col min="3079" max="3079" width="12.7109375" style="271" customWidth="1"/>
    <col min="3080" max="3080" width="14.28515625" style="271" customWidth="1"/>
    <col min="3081" max="3081" width="10.5703125" style="271" customWidth="1"/>
    <col min="3082" max="3082" width="15.42578125" style="271" customWidth="1"/>
    <col min="3083" max="3083" width="17.28515625" style="271" customWidth="1"/>
    <col min="3084" max="3085" width="15" style="271" customWidth="1"/>
    <col min="3086" max="3086" width="18.85546875" style="271" customWidth="1"/>
    <col min="3087" max="3087" width="14.7109375" style="271" bestFit="1" customWidth="1"/>
    <col min="3088" max="3088" width="15.5703125" style="271" customWidth="1"/>
    <col min="3089" max="3089" width="14.85546875" style="271" bestFit="1" customWidth="1"/>
    <col min="3090" max="3324" width="9.140625" style="271"/>
    <col min="3325" max="3325" width="5.85546875" style="271" customWidth="1"/>
    <col min="3326" max="3326" width="21.7109375" style="271" customWidth="1"/>
    <col min="3327" max="3327" width="22.85546875" style="271" customWidth="1"/>
    <col min="3328" max="3328" width="13" style="271" customWidth="1"/>
    <col min="3329" max="3329" width="17.140625" style="271" customWidth="1"/>
    <col min="3330" max="3330" width="15.140625" style="271" customWidth="1"/>
    <col min="3331" max="3331" width="14" style="271" customWidth="1"/>
    <col min="3332" max="3332" width="15.85546875" style="271" customWidth="1"/>
    <col min="3333" max="3333" width="16.42578125" style="271" customWidth="1"/>
    <col min="3334" max="3334" width="13.5703125" style="271" customWidth="1"/>
    <col min="3335" max="3335" width="12.7109375" style="271" customWidth="1"/>
    <col min="3336" max="3336" width="14.28515625" style="271" customWidth="1"/>
    <col min="3337" max="3337" width="10.5703125" style="271" customWidth="1"/>
    <col min="3338" max="3338" width="15.42578125" style="271" customWidth="1"/>
    <col min="3339" max="3339" width="17.28515625" style="271" customWidth="1"/>
    <col min="3340" max="3341" width="15" style="271" customWidth="1"/>
    <col min="3342" max="3342" width="18.85546875" style="271" customWidth="1"/>
    <col min="3343" max="3343" width="14.7109375" style="271" bestFit="1" customWidth="1"/>
    <col min="3344" max="3344" width="15.5703125" style="271" customWidth="1"/>
    <col min="3345" max="3345" width="14.85546875" style="271" bestFit="1" customWidth="1"/>
    <col min="3346" max="3580" width="9.140625" style="271"/>
    <col min="3581" max="3581" width="5.85546875" style="271" customWidth="1"/>
    <col min="3582" max="3582" width="21.7109375" style="271" customWidth="1"/>
    <col min="3583" max="3583" width="22.85546875" style="271" customWidth="1"/>
    <col min="3584" max="3584" width="13" style="271" customWidth="1"/>
    <col min="3585" max="3585" width="17.140625" style="271" customWidth="1"/>
    <col min="3586" max="3586" width="15.140625" style="271" customWidth="1"/>
    <col min="3587" max="3587" width="14" style="271" customWidth="1"/>
    <col min="3588" max="3588" width="15.85546875" style="271" customWidth="1"/>
    <col min="3589" max="3589" width="16.42578125" style="271" customWidth="1"/>
    <col min="3590" max="3590" width="13.5703125" style="271" customWidth="1"/>
    <col min="3591" max="3591" width="12.7109375" style="271" customWidth="1"/>
    <col min="3592" max="3592" width="14.28515625" style="271" customWidth="1"/>
    <col min="3593" max="3593" width="10.5703125" style="271" customWidth="1"/>
    <col min="3594" max="3594" width="15.42578125" style="271" customWidth="1"/>
    <col min="3595" max="3595" width="17.28515625" style="271" customWidth="1"/>
    <col min="3596" max="3597" width="15" style="271" customWidth="1"/>
    <col min="3598" max="3598" width="18.85546875" style="271" customWidth="1"/>
    <col min="3599" max="3599" width="14.7109375" style="271" bestFit="1" customWidth="1"/>
    <col min="3600" max="3600" width="15.5703125" style="271" customWidth="1"/>
    <col min="3601" max="3601" width="14.85546875" style="271" bestFit="1" customWidth="1"/>
    <col min="3602" max="3836" width="9.140625" style="271"/>
    <col min="3837" max="3837" width="5.85546875" style="271" customWidth="1"/>
    <col min="3838" max="3838" width="21.7109375" style="271" customWidth="1"/>
    <col min="3839" max="3839" width="22.85546875" style="271" customWidth="1"/>
    <col min="3840" max="3840" width="13" style="271" customWidth="1"/>
    <col min="3841" max="3841" width="17.140625" style="271" customWidth="1"/>
    <col min="3842" max="3842" width="15.140625" style="271" customWidth="1"/>
    <col min="3843" max="3843" width="14" style="271" customWidth="1"/>
    <col min="3844" max="3844" width="15.85546875" style="271" customWidth="1"/>
    <col min="3845" max="3845" width="16.42578125" style="271" customWidth="1"/>
    <col min="3846" max="3846" width="13.5703125" style="271" customWidth="1"/>
    <col min="3847" max="3847" width="12.7109375" style="271" customWidth="1"/>
    <col min="3848" max="3848" width="14.28515625" style="271" customWidth="1"/>
    <col min="3849" max="3849" width="10.5703125" style="271" customWidth="1"/>
    <col min="3850" max="3850" width="15.42578125" style="271" customWidth="1"/>
    <col min="3851" max="3851" width="17.28515625" style="271" customWidth="1"/>
    <col min="3852" max="3853" width="15" style="271" customWidth="1"/>
    <col min="3854" max="3854" width="18.85546875" style="271" customWidth="1"/>
    <col min="3855" max="3855" width="14.7109375" style="271" bestFit="1" customWidth="1"/>
    <col min="3856" max="3856" width="15.5703125" style="271" customWidth="1"/>
    <col min="3857" max="3857" width="14.85546875" style="271" bestFit="1" customWidth="1"/>
    <col min="3858" max="4092" width="9.140625" style="271"/>
    <col min="4093" max="4093" width="5.85546875" style="271" customWidth="1"/>
    <col min="4094" max="4094" width="21.7109375" style="271" customWidth="1"/>
    <col min="4095" max="4095" width="22.85546875" style="271" customWidth="1"/>
    <col min="4096" max="4096" width="13" style="271" customWidth="1"/>
    <col min="4097" max="4097" width="17.140625" style="271" customWidth="1"/>
    <col min="4098" max="4098" width="15.140625" style="271" customWidth="1"/>
    <col min="4099" max="4099" width="14" style="271" customWidth="1"/>
    <col min="4100" max="4100" width="15.85546875" style="271" customWidth="1"/>
    <col min="4101" max="4101" width="16.42578125" style="271" customWidth="1"/>
    <col min="4102" max="4102" width="13.5703125" style="271" customWidth="1"/>
    <col min="4103" max="4103" width="12.7109375" style="271" customWidth="1"/>
    <col min="4104" max="4104" width="14.28515625" style="271" customWidth="1"/>
    <col min="4105" max="4105" width="10.5703125" style="271" customWidth="1"/>
    <col min="4106" max="4106" width="15.42578125" style="271" customWidth="1"/>
    <col min="4107" max="4107" width="17.28515625" style="271" customWidth="1"/>
    <col min="4108" max="4109" width="15" style="271" customWidth="1"/>
    <col min="4110" max="4110" width="18.85546875" style="271" customWidth="1"/>
    <col min="4111" max="4111" width="14.7109375" style="271" bestFit="1" customWidth="1"/>
    <col min="4112" max="4112" width="15.5703125" style="271" customWidth="1"/>
    <col min="4113" max="4113" width="14.85546875" style="271" bestFit="1" customWidth="1"/>
    <col min="4114" max="4348" width="9.140625" style="271"/>
    <col min="4349" max="4349" width="5.85546875" style="271" customWidth="1"/>
    <col min="4350" max="4350" width="21.7109375" style="271" customWidth="1"/>
    <col min="4351" max="4351" width="22.85546875" style="271" customWidth="1"/>
    <col min="4352" max="4352" width="13" style="271" customWidth="1"/>
    <col min="4353" max="4353" width="17.140625" style="271" customWidth="1"/>
    <col min="4354" max="4354" width="15.140625" style="271" customWidth="1"/>
    <col min="4355" max="4355" width="14" style="271" customWidth="1"/>
    <col min="4356" max="4356" width="15.85546875" style="271" customWidth="1"/>
    <col min="4357" max="4357" width="16.42578125" style="271" customWidth="1"/>
    <col min="4358" max="4358" width="13.5703125" style="271" customWidth="1"/>
    <col min="4359" max="4359" width="12.7109375" style="271" customWidth="1"/>
    <col min="4360" max="4360" width="14.28515625" style="271" customWidth="1"/>
    <col min="4361" max="4361" width="10.5703125" style="271" customWidth="1"/>
    <col min="4362" max="4362" width="15.42578125" style="271" customWidth="1"/>
    <col min="4363" max="4363" width="17.28515625" style="271" customWidth="1"/>
    <col min="4364" max="4365" width="15" style="271" customWidth="1"/>
    <col min="4366" max="4366" width="18.85546875" style="271" customWidth="1"/>
    <col min="4367" max="4367" width="14.7109375" style="271" bestFit="1" customWidth="1"/>
    <col min="4368" max="4368" width="15.5703125" style="271" customWidth="1"/>
    <col min="4369" max="4369" width="14.85546875" style="271" bestFit="1" customWidth="1"/>
    <col min="4370" max="4604" width="9.140625" style="271"/>
    <col min="4605" max="4605" width="5.85546875" style="271" customWidth="1"/>
    <col min="4606" max="4606" width="21.7109375" style="271" customWidth="1"/>
    <col min="4607" max="4607" width="22.85546875" style="271" customWidth="1"/>
    <col min="4608" max="4608" width="13" style="271" customWidth="1"/>
    <col min="4609" max="4609" width="17.140625" style="271" customWidth="1"/>
    <col min="4610" max="4610" width="15.140625" style="271" customWidth="1"/>
    <col min="4611" max="4611" width="14" style="271" customWidth="1"/>
    <col min="4612" max="4612" width="15.85546875" style="271" customWidth="1"/>
    <col min="4613" max="4613" width="16.42578125" style="271" customWidth="1"/>
    <col min="4614" max="4614" width="13.5703125" style="271" customWidth="1"/>
    <col min="4615" max="4615" width="12.7109375" style="271" customWidth="1"/>
    <col min="4616" max="4616" width="14.28515625" style="271" customWidth="1"/>
    <col min="4617" max="4617" width="10.5703125" style="271" customWidth="1"/>
    <col min="4618" max="4618" width="15.42578125" style="271" customWidth="1"/>
    <col min="4619" max="4619" width="17.28515625" style="271" customWidth="1"/>
    <col min="4620" max="4621" width="15" style="271" customWidth="1"/>
    <col min="4622" max="4622" width="18.85546875" style="271" customWidth="1"/>
    <col min="4623" max="4623" width="14.7109375" style="271" bestFit="1" customWidth="1"/>
    <col min="4624" max="4624" width="15.5703125" style="271" customWidth="1"/>
    <col min="4625" max="4625" width="14.85546875" style="271" bestFit="1" customWidth="1"/>
    <col min="4626" max="4860" width="9.140625" style="271"/>
    <col min="4861" max="4861" width="5.85546875" style="271" customWidth="1"/>
    <col min="4862" max="4862" width="21.7109375" style="271" customWidth="1"/>
    <col min="4863" max="4863" width="22.85546875" style="271" customWidth="1"/>
    <col min="4864" max="4864" width="13" style="271" customWidth="1"/>
    <col min="4865" max="4865" width="17.140625" style="271" customWidth="1"/>
    <col min="4866" max="4866" width="15.140625" style="271" customWidth="1"/>
    <col min="4867" max="4867" width="14" style="271" customWidth="1"/>
    <col min="4868" max="4868" width="15.85546875" style="271" customWidth="1"/>
    <col min="4869" max="4869" width="16.42578125" style="271" customWidth="1"/>
    <col min="4870" max="4870" width="13.5703125" style="271" customWidth="1"/>
    <col min="4871" max="4871" width="12.7109375" style="271" customWidth="1"/>
    <col min="4872" max="4872" width="14.28515625" style="271" customWidth="1"/>
    <col min="4873" max="4873" width="10.5703125" style="271" customWidth="1"/>
    <col min="4874" max="4874" width="15.42578125" style="271" customWidth="1"/>
    <col min="4875" max="4875" width="17.28515625" style="271" customWidth="1"/>
    <col min="4876" max="4877" width="15" style="271" customWidth="1"/>
    <col min="4878" max="4878" width="18.85546875" style="271" customWidth="1"/>
    <col min="4879" max="4879" width="14.7109375" style="271" bestFit="1" customWidth="1"/>
    <col min="4880" max="4880" width="15.5703125" style="271" customWidth="1"/>
    <col min="4881" max="4881" width="14.85546875" style="271" bestFit="1" customWidth="1"/>
    <col min="4882" max="5116" width="9.140625" style="271"/>
    <col min="5117" max="5117" width="5.85546875" style="271" customWidth="1"/>
    <col min="5118" max="5118" width="21.7109375" style="271" customWidth="1"/>
    <col min="5119" max="5119" width="22.85546875" style="271" customWidth="1"/>
    <col min="5120" max="5120" width="13" style="271" customWidth="1"/>
    <col min="5121" max="5121" width="17.140625" style="271" customWidth="1"/>
    <col min="5122" max="5122" width="15.140625" style="271" customWidth="1"/>
    <col min="5123" max="5123" width="14" style="271" customWidth="1"/>
    <col min="5124" max="5124" width="15.85546875" style="271" customWidth="1"/>
    <col min="5125" max="5125" width="16.42578125" style="271" customWidth="1"/>
    <col min="5126" max="5126" width="13.5703125" style="271" customWidth="1"/>
    <col min="5127" max="5127" width="12.7109375" style="271" customWidth="1"/>
    <col min="5128" max="5128" width="14.28515625" style="271" customWidth="1"/>
    <col min="5129" max="5129" width="10.5703125" style="271" customWidth="1"/>
    <col min="5130" max="5130" width="15.42578125" style="271" customWidth="1"/>
    <col min="5131" max="5131" width="17.28515625" style="271" customWidth="1"/>
    <col min="5132" max="5133" width="15" style="271" customWidth="1"/>
    <col min="5134" max="5134" width="18.85546875" style="271" customWidth="1"/>
    <col min="5135" max="5135" width="14.7109375" style="271" bestFit="1" customWidth="1"/>
    <col min="5136" max="5136" width="15.5703125" style="271" customWidth="1"/>
    <col min="5137" max="5137" width="14.85546875" style="271" bestFit="1" customWidth="1"/>
    <col min="5138" max="5372" width="9.140625" style="271"/>
    <col min="5373" max="5373" width="5.85546875" style="271" customWidth="1"/>
    <col min="5374" max="5374" width="21.7109375" style="271" customWidth="1"/>
    <col min="5375" max="5375" width="22.85546875" style="271" customWidth="1"/>
    <col min="5376" max="5376" width="13" style="271" customWidth="1"/>
    <col min="5377" max="5377" width="17.140625" style="271" customWidth="1"/>
    <col min="5378" max="5378" width="15.140625" style="271" customWidth="1"/>
    <col min="5379" max="5379" width="14" style="271" customWidth="1"/>
    <col min="5380" max="5380" width="15.85546875" style="271" customWidth="1"/>
    <col min="5381" max="5381" width="16.42578125" style="271" customWidth="1"/>
    <col min="5382" max="5382" width="13.5703125" style="271" customWidth="1"/>
    <col min="5383" max="5383" width="12.7109375" style="271" customWidth="1"/>
    <col min="5384" max="5384" width="14.28515625" style="271" customWidth="1"/>
    <col min="5385" max="5385" width="10.5703125" style="271" customWidth="1"/>
    <col min="5386" max="5386" width="15.42578125" style="271" customWidth="1"/>
    <col min="5387" max="5387" width="17.28515625" style="271" customWidth="1"/>
    <col min="5388" max="5389" width="15" style="271" customWidth="1"/>
    <col min="5390" max="5390" width="18.85546875" style="271" customWidth="1"/>
    <col min="5391" max="5391" width="14.7109375" style="271" bestFit="1" customWidth="1"/>
    <col min="5392" max="5392" width="15.5703125" style="271" customWidth="1"/>
    <col min="5393" max="5393" width="14.85546875" style="271" bestFit="1" customWidth="1"/>
    <col min="5394" max="5628" width="9.140625" style="271"/>
    <col min="5629" max="5629" width="5.85546875" style="271" customWidth="1"/>
    <col min="5630" max="5630" width="21.7109375" style="271" customWidth="1"/>
    <col min="5631" max="5631" width="22.85546875" style="271" customWidth="1"/>
    <col min="5632" max="5632" width="13" style="271" customWidth="1"/>
    <col min="5633" max="5633" width="17.140625" style="271" customWidth="1"/>
    <col min="5634" max="5634" width="15.140625" style="271" customWidth="1"/>
    <col min="5635" max="5635" width="14" style="271" customWidth="1"/>
    <col min="5636" max="5636" width="15.85546875" style="271" customWidth="1"/>
    <col min="5637" max="5637" width="16.42578125" style="271" customWidth="1"/>
    <col min="5638" max="5638" width="13.5703125" style="271" customWidth="1"/>
    <col min="5639" max="5639" width="12.7109375" style="271" customWidth="1"/>
    <col min="5640" max="5640" width="14.28515625" style="271" customWidth="1"/>
    <col min="5641" max="5641" width="10.5703125" style="271" customWidth="1"/>
    <col min="5642" max="5642" width="15.42578125" style="271" customWidth="1"/>
    <col min="5643" max="5643" width="17.28515625" style="271" customWidth="1"/>
    <col min="5644" max="5645" width="15" style="271" customWidth="1"/>
    <col min="5646" max="5646" width="18.85546875" style="271" customWidth="1"/>
    <col min="5647" max="5647" width="14.7109375" style="271" bestFit="1" customWidth="1"/>
    <col min="5648" max="5648" width="15.5703125" style="271" customWidth="1"/>
    <col min="5649" max="5649" width="14.85546875" style="271" bestFit="1" customWidth="1"/>
    <col min="5650" max="5884" width="9.140625" style="271"/>
    <col min="5885" max="5885" width="5.85546875" style="271" customWidth="1"/>
    <col min="5886" max="5886" width="21.7109375" style="271" customWidth="1"/>
    <col min="5887" max="5887" width="22.85546875" style="271" customWidth="1"/>
    <col min="5888" max="5888" width="13" style="271" customWidth="1"/>
    <col min="5889" max="5889" width="17.140625" style="271" customWidth="1"/>
    <col min="5890" max="5890" width="15.140625" style="271" customWidth="1"/>
    <col min="5891" max="5891" width="14" style="271" customWidth="1"/>
    <col min="5892" max="5892" width="15.85546875" style="271" customWidth="1"/>
    <col min="5893" max="5893" width="16.42578125" style="271" customWidth="1"/>
    <col min="5894" max="5894" width="13.5703125" style="271" customWidth="1"/>
    <col min="5895" max="5895" width="12.7109375" style="271" customWidth="1"/>
    <col min="5896" max="5896" width="14.28515625" style="271" customWidth="1"/>
    <col min="5897" max="5897" width="10.5703125" style="271" customWidth="1"/>
    <col min="5898" max="5898" width="15.42578125" style="271" customWidth="1"/>
    <col min="5899" max="5899" width="17.28515625" style="271" customWidth="1"/>
    <col min="5900" max="5901" width="15" style="271" customWidth="1"/>
    <col min="5902" max="5902" width="18.85546875" style="271" customWidth="1"/>
    <col min="5903" max="5903" width="14.7109375" style="271" bestFit="1" customWidth="1"/>
    <col min="5904" max="5904" width="15.5703125" style="271" customWidth="1"/>
    <col min="5905" max="5905" width="14.85546875" style="271" bestFit="1" customWidth="1"/>
    <col min="5906" max="6140" width="9.140625" style="271"/>
    <col min="6141" max="6141" width="5.85546875" style="271" customWidth="1"/>
    <col min="6142" max="6142" width="21.7109375" style="271" customWidth="1"/>
    <col min="6143" max="6143" width="22.85546875" style="271" customWidth="1"/>
    <col min="6144" max="6144" width="13" style="271" customWidth="1"/>
    <col min="6145" max="6145" width="17.140625" style="271" customWidth="1"/>
    <col min="6146" max="6146" width="15.140625" style="271" customWidth="1"/>
    <col min="6147" max="6147" width="14" style="271" customWidth="1"/>
    <col min="6148" max="6148" width="15.85546875" style="271" customWidth="1"/>
    <col min="6149" max="6149" width="16.42578125" style="271" customWidth="1"/>
    <col min="6150" max="6150" width="13.5703125" style="271" customWidth="1"/>
    <col min="6151" max="6151" width="12.7109375" style="271" customWidth="1"/>
    <col min="6152" max="6152" width="14.28515625" style="271" customWidth="1"/>
    <col min="6153" max="6153" width="10.5703125" style="271" customWidth="1"/>
    <col min="6154" max="6154" width="15.42578125" style="271" customWidth="1"/>
    <col min="6155" max="6155" width="17.28515625" style="271" customWidth="1"/>
    <col min="6156" max="6157" width="15" style="271" customWidth="1"/>
    <col min="6158" max="6158" width="18.85546875" style="271" customWidth="1"/>
    <col min="6159" max="6159" width="14.7109375" style="271" bestFit="1" customWidth="1"/>
    <col min="6160" max="6160" width="15.5703125" style="271" customWidth="1"/>
    <col min="6161" max="6161" width="14.85546875" style="271" bestFit="1" customWidth="1"/>
    <col min="6162" max="6396" width="9.140625" style="271"/>
    <col min="6397" max="6397" width="5.85546875" style="271" customWidth="1"/>
    <col min="6398" max="6398" width="21.7109375" style="271" customWidth="1"/>
    <col min="6399" max="6399" width="22.85546875" style="271" customWidth="1"/>
    <col min="6400" max="6400" width="13" style="271" customWidth="1"/>
    <col min="6401" max="6401" width="17.140625" style="271" customWidth="1"/>
    <col min="6402" max="6402" width="15.140625" style="271" customWidth="1"/>
    <col min="6403" max="6403" width="14" style="271" customWidth="1"/>
    <col min="6404" max="6404" width="15.85546875" style="271" customWidth="1"/>
    <col min="6405" max="6405" width="16.42578125" style="271" customWidth="1"/>
    <col min="6406" max="6406" width="13.5703125" style="271" customWidth="1"/>
    <col min="6407" max="6407" width="12.7109375" style="271" customWidth="1"/>
    <col min="6408" max="6408" width="14.28515625" style="271" customWidth="1"/>
    <col min="6409" max="6409" width="10.5703125" style="271" customWidth="1"/>
    <col min="6410" max="6410" width="15.42578125" style="271" customWidth="1"/>
    <col min="6411" max="6411" width="17.28515625" style="271" customWidth="1"/>
    <col min="6412" max="6413" width="15" style="271" customWidth="1"/>
    <col min="6414" max="6414" width="18.85546875" style="271" customWidth="1"/>
    <col min="6415" max="6415" width="14.7109375" style="271" bestFit="1" customWidth="1"/>
    <col min="6416" max="6416" width="15.5703125" style="271" customWidth="1"/>
    <col min="6417" max="6417" width="14.85546875" style="271" bestFit="1" customWidth="1"/>
    <col min="6418" max="6652" width="9.140625" style="271"/>
    <col min="6653" max="6653" width="5.85546875" style="271" customWidth="1"/>
    <col min="6654" max="6654" width="21.7109375" style="271" customWidth="1"/>
    <col min="6655" max="6655" width="22.85546875" style="271" customWidth="1"/>
    <col min="6656" max="6656" width="13" style="271" customWidth="1"/>
    <col min="6657" max="6657" width="17.140625" style="271" customWidth="1"/>
    <col min="6658" max="6658" width="15.140625" style="271" customWidth="1"/>
    <col min="6659" max="6659" width="14" style="271" customWidth="1"/>
    <col min="6660" max="6660" width="15.85546875" style="271" customWidth="1"/>
    <col min="6661" max="6661" width="16.42578125" style="271" customWidth="1"/>
    <col min="6662" max="6662" width="13.5703125" style="271" customWidth="1"/>
    <col min="6663" max="6663" width="12.7109375" style="271" customWidth="1"/>
    <col min="6664" max="6664" width="14.28515625" style="271" customWidth="1"/>
    <col min="6665" max="6665" width="10.5703125" style="271" customWidth="1"/>
    <col min="6666" max="6666" width="15.42578125" style="271" customWidth="1"/>
    <col min="6667" max="6667" width="17.28515625" style="271" customWidth="1"/>
    <col min="6668" max="6669" width="15" style="271" customWidth="1"/>
    <col min="6670" max="6670" width="18.85546875" style="271" customWidth="1"/>
    <col min="6671" max="6671" width="14.7109375" style="271" bestFit="1" customWidth="1"/>
    <col min="6672" max="6672" width="15.5703125" style="271" customWidth="1"/>
    <col min="6673" max="6673" width="14.85546875" style="271" bestFit="1" customWidth="1"/>
    <col min="6674" max="6908" width="9.140625" style="271"/>
    <col min="6909" max="6909" width="5.85546875" style="271" customWidth="1"/>
    <col min="6910" max="6910" width="21.7109375" style="271" customWidth="1"/>
    <col min="6911" max="6911" width="22.85546875" style="271" customWidth="1"/>
    <col min="6912" max="6912" width="13" style="271" customWidth="1"/>
    <col min="6913" max="6913" width="17.140625" style="271" customWidth="1"/>
    <col min="6914" max="6914" width="15.140625" style="271" customWidth="1"/>
    <col min="6915" max="6915" width="14" style="271" customWidth="1"/>
    <col min="6916" max="6916" width="15.85546875" style="271" customWidth="1"/>
    <col min="6917" max="6917" width="16.42578125" style="271" customWidth="1"/>
    <col min="6918" max="6918" width="13.5703125" style="271" customWidth="1"/>
    <col min="6919" max="6919" width="12.7109375" style="271" customWidth="1"/>
    <col min="6920" max="6920" width="14.28515625" style="271" customWidth="1"/>
    <col min="6921" max="6921" width="10.5703125" style="271" customWidth="1"/>
    <col min="6922" max="6922" width="15.42578125" style="271" customWidth="1"/>
    <col min="6923" max="6923" width="17.28515625" style="271" customWidth="1"/>
    <col min="6924" max="6925" width="15" style="271" customWidth="1"/>
    <col min="6926" max="6926" width="18.85546875" style="271" customWidth="1"/>
    <col min="6927" max="6927" width="14.7109375" style="271" bestFit="1" customWidth="1"/>
    <col min="6928" max="6928" width="15.5703125" style="271" customWidth="1"/>
    <col min="6929" max="6929" width="14.85546875" style="271" bestFit="1" customWidth="1"/>
    <col min="6930" max="7164" width="9.140625" style="271"/>
    <col min="7165" max="7165" width="5.85546875" style="271" customWidth="1"/>
    <col min="7166" max="7166" width="21.7109375" style="271" customWidth="1"/>
    <col min="7167" max="7167" width="22.85546875" style="271" customWidth="1"/>
    <col min="7168" max="7168" width="13" style="271" customWidth="1"/>
    <col min="7169" max="7169" width="17.140625" style="271" customWidth="1"/>
    <col min="7170" max="7170" width="15.140625" style="271" customWidth="1"/>
    <col min="7171" max="7171" width="14" style="271" customWidth="1"/>
    <col min="7172" max="7172" width="15.85546875" style="271" customWidth="1"/>
    <col min="7173" max="7173" width="16.42578125" style="271" customWidth="1"/>
    <col min="7174" max="7174" width="13.5703125" style="271" customWidth="1"/>
    <col min="7175" max="7175" width="12.7109375" style="271" customWidth="1"/>
    <col min="7176" max="7176" width="14.28515625" style="271" customWidth="1"/>
    <col min="7177" max="7177" width="10.5703125" style="271" customWidth="1"/>
    <col min="7178" max="7178" width="15.42578125" style="271" customWidth="1"/>
    <col min="7179" max="7179" width="17.28515625" style="271" customWidth="1"/>
    <col min="7180" max="7181" width="15" style="271" customWidth="1"/>
    <col min="7182" max="7182" width="18.85546875" style="271" customWidth="1"/>
    <col min="7183" max="7183" width="14.7109375" style="271" bestFit="1" customWidth="1"/>
    <col min="7184" max="7184" width="15.5703125" style="271" customWidth="1"/>
    <col min="7185" max="7185" width="14.85546875" style="271" bestFit="1" customWidth="1"/>
    <col min="7186" max="7420" width="9.140625" style="271"/>
    <col min="7421" max="7421" width="5.85546875" style="271" customWidth="1"/>
    <col min="7422" max="7422" width="21.7109375" style="271" customWidth="1"/>
    <col min="7423" max="7423" width="22.85546875" style="271" customWidth="1"/>
    <col min="7424" max="7424" width="13" style="271" customWidth="1"/>
    <col min="7425" max="7425" width="17.140625" style="271" customWidth="1"/>
    <col min="7426" max="7426" width="15.140625" style="271" customWidth="1"/>
    <col min="7427" max="7427" width="14" style="271" customWidth="1"/>
    <col min="7428" max="7428" width="15.85546875" style="271" customWidth="1"/>
    <col min="7429" max="7429" width="16.42578125" style="271" customWidth="1"/>
    <col min="7430" max="7430" width="13.5703125" style="271" customWidth="1"/>
    <col min="7431" max="7431" width="12.7109375" style="271" customWidth="1"/>
    <col min="7432" max="7432" width="14.28515625" style="271" customWidth="1"/>
    <col min="7433" max="7433" width="10.5703125" style="271" customWidth="1"/>
    <col min="7434" max="7434" width="15.42578125" style="271" customWidth="1"/>
    <col min="7435" max="7435" width="17.28515625" style="271" customWidth="1"/>
    <col min="7436" max="7437" width="15" style="271" customWidth="1"/>
    <col min="7438" max="7438" width="18.85546875" style="271" customWidth="1"/>
    <col min="7439" max="7439" width="14.7109375" style="271" bestFit="1" customWidth="1"/>
    <col min="7440" max="7440" width="15.5703125" style="271" customWidth="1"/>
    <col min="7441" max="7441" width="14.85546875" style="271" bestFit="1" customWidth="1"/>
    <col min="7442" max="7676" width="9.140625" style="271"/>
    <col min="7677" max="7677" width="5.85546875" style="271" customWidth="1"/>
    <col min="7678" max="7678" width="21.7109375" style="271" customWidth="1"/>
    <col min="7679" max="7679" width="22.85546875" style="271" customWidth="1"/>
    <col min="7680" max="7680" width="13" style="271" customWidth="1"/>
    <col min="7681" max="7681" width="17.140625" style="271" customWidth="1"/>
    <col min="7682" max="7682" width="15.140625" style="271" customWidth="1"/>
    <col min="7683" max="7683" width="14" style="271" customWidth="1"/>
    <col min="7684" max="7684" width="15.85546875" style="271" customWidth="1"/>
    <col min="7685" max="7685" width="16.42578125" style="271" customWidth="1"/>
    <col min="7686" max="7686" width="13.5703125" style="271" customWidth="1"/>
    <col min="7687" max="7687" width="12.7109375" style="271" customWidth="1"/>
    <col min="7688" max="7688" width="14.28515625" style="271" customWidth="1"/>
    <col min="7689" max="7689" width="10.5703125" style="271" customWidth="1"/>
    <col min="7690" max="7690" width="15.42578125" style="271" customWidth="1"/>
    <col min="7691" max="7691" width="17.28515625" style="271" customWidth="1"/>
    <col min="7692" max="7693" width="15" style="271" customWidth="1"/>
    <col min="7694" max="7694" width="18.85546875" style="271" customWidth="1"/>
    <col min="7695" max="7695" width="14.7109375" style="271" bestFit="1" customWidth="1"/>
    <col min="7696" max="7696" width="15.5703125" style="271" customWidth="1"/>
    <col min="7697" max="7697" width="14.85546875" style="271" bestFit="1" customWidth="1"/>
    <col min="7698" max="7932" width="9.140625" style="271"/>
    <col min="7933" max="7933" width="5.85546875" style="271" customWidth="1"/>
    <col min="7934" max="7934" width="21.7109375" style="271" customWidth="1"/>
    <col min="7935" max="7935" width="22.85546875" style="271" customWidth="1"/>
    <col min="7936" max="7936" width="13" style="271" customWidth="1"/>
    <col min="7937" max="7937" width="17.140625" style="271" customWidth="1"/>
    <col min="7938" max="7938" width="15.140625" style="271" customWidth="1"/>
    <col min="7939" max="7939" width="14" style="271" customWidth="1"/>
    <col min="7940" max="7940" width="15.85546875" style="271" customWidth="1"/>
    <col min="7941" max="7941" width="16.42578125" style="271" customWidth="1"/>
    <col min="7942" max="7942" width="13.5703125" style="271" customWidth="1"/>
    <col min="7943" max="7943" width="12.7109375" style="271" customWidth="1"/>
    <col min="7944" max="7944" width="14.28515625" style="271" customWidth="1"/>
    <col min="7945" max="7945" width="10.5703125" style="271" customWidth="1"/>
    <col min="7946" max="7946" width="15.42578125" style="271" customWidth="1"/>
    <col min="7947" max="7947" width="17.28515625" style="271" customWidth="1"/>
    <col min="7948" max="7949" width="15" style="271" customWidth="1"/>
    <col min="7950" max="7950" width="18.85546875" style="271" customWidth="1"/>
    <col min="7951" max="7951" width="14.7109375" style="271" bestFit="1" customWidth="1"/>
    <col min="7952" max="7952" width="15.5703125" style="271" customWidth="1"/>
    <col min="7953" max="7953" width="14.85546875" style="271" bestFit="1" customWidth="1"/>
    <col min="7954" max="8188" width="9.140625" style="271"/>
    <col min="8189" max="8189" width="5.85546875" style="271" customWidth="1"/>
    <col min="8190" max="8190" width="21.7109375" style="271" customWidth="1"/>
    <col min="8191" max="8191" width="22.85546875" style="271" customWidth="1"/>
    <col min="8192" max="8192" width="13" style="271" customWidth="1"/>
    <col min="8193" max="8193" width="17.140625" style="271" customWidth="1"/>
    <col min="8194" max="8194" width="15.140625" style="271" customWidth="1"/>
    <col min="8195" max="8195" width="14" style="271" customWidth="1"/>
    <col min="8196" max="8196" width="15.85546875" style="271" customWidth="1"/>
    <col min="8197" max="8197" width="16.42578125" style="271" customWidth="1"/>
    <col min="8198" max="8198" width="13.5703125" style="271" customWidth="1"/>
    <col min="8199" max="8199" width="12.7109375" style="271" customWidth="1"/>
    <col min="8200" max="8200" width="14.28515625" style="271" customWidth="1"/>
    <col min="8201" max="8201" width="10.5703125" style="271" customWidth="1"/>
    <col min="8202" max="8202" width="15.42578125" style="271" customWidth="1"/>
    <col min="8203" max="8203" width="17.28515625" style="271" customWidth="1"/>
    <col min="8204" max="8205" width="15" style="271" customWidth="1"/>
    <col min="8206" max="8206" width="18.85546875" style="271" customWidth="1"/>
    <col min="8207" max="8207" width="14.7109375" style="271" bestFit="1" customWidth="1"/>
    <col min="8208" max="8208" width="15.5703125" style="271" customWidth="1"/>
    <col min="8209" max="8209" width="14.85546875" style="271" bestFit="1" customWidth="1"/>
    <col min="8210" max="8444" width="9.140625" style="271"/>
    <col min="8445" max="8445" width="5.85546875" style="271" customWidth="1"/>
    <col min="8446" max="8446" width="21.7109375" style="271" customWidth="1"/>
    <col min="8447" max="8447" width="22.85546875" style="271" customWidth="1"/>
    <col min="8448" max="8448" width="13" style="271" customWidth="1"/>
    <col min="8449" max="8449" width="17.140625" style="271" customWidth="1"/>
    <col min="8450" max="8450" width="15.140625" style="271" customWidth="1"/>
    <col min="8451" max="8451" width="14" style="271" customWidth="1"/>
    <col min="8452" max="8452" width="15.85546875" style="271" customWidth="1"/>
    <col min="8453" max="8453" width="16.42578125" style="271" customWidth="1"/>
    <col min="8454" max="8454" width="13.5703125" style="271" customWidth="1"/>
    <col min="8455" max="8455" width="12.7109375" style="271" customWidth="1"/>
    <col min="8456" max="8456" width="14.28515625" style="271" customWidth="1"/>
    <col min="8457" max="8457" width="10.5703125" style="271" customWidth="1"/>
    <col min="8458" max="8458" width="15.42578125" style="271" customWidth="1"/>
    <col min="8459" max="8459" width="17.28515625" style="271" customWidth="1"/>
    <col min="8460" max="8461" width="15" style="271" customWidth="1"/>
    <col min="8462" max="8462" width="18.85546875" style="271" customWidth="1"/>
    <col min="8463" max="8463" width="14.7109375" style="271" bestFit="1" customWidth="1"/>
    <col min="8464" max="8464" width="15.5703125" style="271" customWidth="1"/>
    <col min="8465" max="8465" width="14.85546875" style="271" bestFit="1" customWidth="1"/>
    <col min="8466" max="8700" width="9.140625" style="271"/>
    <col min="8701" max="8701" width="5.85546875" style="271" customWidth="1"/>
    <col min="8702" max="8702" width="21.7109375" style="271" customWidth="1"/>
    <col min="8703" max="8703" width="22.85546875" style="271" customWidth="1"/>
    <col min="8704" max="8704" width="13" style="271" customWidth="1"/>
    <col min="8705" max="8705" width="17.140625" style="271" customWidth="1"/>
    <col min="8706" max="8706" width="15.140625" style="271" customWidth="1"/>
    <col min="8707" max="8707" width="14" style="271" customWidth="1"/>
    <col min="8708" max="8708" width="15.85546875" style="271" customWidth="1"/>
    <col min="8709" max="8709" width="16.42578125" style="271" customWidth="1"/>
    <col min="8710" max="8710" width="13.5703125" style="271" customWidth="1"/>
    <col min="8711" max="8711" width="12.7109375" style="271" customWidth="1"/>
    <col min="8712" max="8712" width="14.28515625" style="271" customWidth="1"/>
    <col min="8713" max="8713" width="10.5703125" style="271" customWidth="1"/>
    <col min="8714" max="8714" width="15.42578125" style="271" customWidth="1"/>
    <col min="8715" max="8715" width="17.28515625" style="271" customWidth="1"/>
    <col min="8716" max="8717" width="15" style="271" customWidth="1"/>
    <col min="8718" max="8718" width="18.85546875" style="271" customWidth="1"/>
    <col min="8719" max="8719" width="14.7109375" style="271" bestFit="1" customWidth="1"/>
    <col min="8720" max="8720" width="15.5703125" style="271" customWidth="1"/>
    <col min="8721" max="8721" width="14.85546875" style="271" bestFit="1" customWidth="1"/>
    <col min="8722" max="8956" width="9.140625" style="271"/>
    <col min="8957" max="8957" width="5.85546875" style="271" customWidth="1"/>
    <col min="8958" max="8958" width="21.7109375" style="271" customWidth="1"/>
    <col min="8959" max="8959" width="22.85546875" style="271" customWidth="1"/>
    <col min="8960" max="8960" width="13" style="271" customWidth="1"/>
    <col min="8961" max="8961" width="17.140625" style="271" customWidth="1"/>
    <col min="8962" max="8962" width="15.140625" style="271" customWidth="1"/>
    <col min="8963" max="8963" width="14" style="271" customWidth="1"/>
    <col min="8964" max="8964" width="15.85546875" style="271" customWidth="1"/>
    <col min="8965" max="8965" width="16.42578125" style="271" customWidth="1"/>
    <col min="8966" max="8966" width="13.5703125" style="271" customWidth="1"/>
    <col min="8967" max="8967" width="12.7109375" style="271" customWidth="1"/>
    <col min="8968" max="8968" width="14.28515625" style="271" customWidth="1"/>
    <col min="8969" max="8969" width="10.5703125" style="271" customWidth="1"/>
    <col min="8970" max="8970" width="15.42578125" style="271" customWidth="1"/>
    <col min="8971" max="8971" width="17.28515625" style="271" customWidth="1"/>
    <col min="8972" max="8973" width="15" style="271" customWidth="1"/>
    <col min="8974" max="8974" width="18.85546875" style="271" customWidth="1"/>
    <col min="8975" max="8975" width="14.7109375" style="271" bestFit="1" customWidth="1"/>
    <col min="8976" max="8976" width="15.5703125" style="271" customWidth="1"/>
    <col min="8977" max="8977" width="14.85546875" style="271" bestFit="1" customWidth="1"/>
    <col min="8978" max="9212" width="9.140625" style="271"/>
    <col min="9213" max="9213" width="5.85546875" style="271" customWidth="1"/>
    <col min="9214" max="9214" width="21.7109375" style="271" customWidth="1"/>
    <col min="9215" max="9215" width="22.85546875" style="271" customWidth="1"/>
    <col min="9216" max="9216" width="13" style="271" customWidth="1"/>
    <col min="9217" max="9217" width="17.140625" style="271" customWidth="1"/>
    <col min="9218" max="9218" width="15.140625" style="271" customWidth="1"/>
    <col min="9219" max="9219" width="14" style="271" customWidth="1"/>
    <col min="9220" max="9220" width="15.85546875" style="271" customWidth="1"/>
    <col min="9221" max="9221" width="16.42578125" style="271" customWidth="1"/>
    <col min="9222" max="9222" width="13.5703125" style="271" customWidth="1"/>
    <col min="9223" max="9223" width="12.7109375" style="271" customWidth="1"/>
    <col min="9224" max="9224" width="14.28515625" style="271" customWidth="1"/>
    <col min="9225" max="9225" width="10.5703125" style="271" customWidth="1"/>
    <col min="9226" max="9226" width="15.42578125" style="271" customWidth="1"/>
    <col min="9227" max="9227" width="17.28515625" style="271" customWidth="1"/>
    <col min="9228" max="9229" width="15" style="271" customWidth="1"/>
    <col min="9230" max="9230" width="18.85546875" style="271" customWidth="1"/>
    <col min="9231" max="9231" width="14.7109375" style="271" bestFit="1" customWidth="1"/>
    <col min="9232" max="9232" width="15.5703125" style="271" customWidth="1"/>
    <col min="9233" max="9233" width="14.85546875" style="271" bestFit="1" customWidth="1"/>
    <col min="9234" max="9468" width="9.140625" style="271"/>
    <col min="9469" max="9469" width="5.85546875" style="271" customWidth="1"/>
    <col min="9470" max="9470" width="21.7109375" style="271" customWidth="1"/>
    <col min="9471" max="9471" width="22.85546875" style="271" customWidth="1"/>
    <col min="9472" max="9472" width="13" style="271" customWidth="1"/>
    <col min="9473" max="9473" width="17.140625" style="271" customWidth="1"/>
    <col min="9474" max="9474" width="15.140625" style="271" customWidth="1"/>
    <col min="9475" max="9475" width="14" style="271" customWidth="1"/>
    <col min="9476" max="9476" width="15.85546875" style="271" customWidth="1"/>
    <col min="9477" max="9477" width="16.42578125" style="271" customWidth="1"/>
    <col min="9478" max="9478" width="13.5703125" style="271" customWidth="1"/>
    <col min="9479" max="9479" width="12.7109375" style="271" customWidth="1"/>
    <col min="9480" max="9480" width="14.28515625" style="271" customWidth="1"/>
    <col min="9481" max="9481" width="10.5703125" style="271" customWidth="1"/>
    <col min="9482" max="9482" width="15.42578125" style="271" customWidth="1"/>
    <col min="9483" max="9483" width="17.28515625" style="271" customWidth="1"/>
    <col min="9484" max="9485" width="15" style="271" customWidth="1"/>
    <col min="9486" max="9486" width="18.85546875" style="271" customWidth="1"/>
    <col min="9487" max="9487" width="14.7109375" style="271" bestFit="1" customWidth="1"/>
    <col min="9488" max="9488" width="15.5703125" style="271" customWidth="1"/>
    <col min="9489" max="9489" width="14.85546875" style="271" bestFit="1" customWidth="1"/>
    <col min="9490" max="9724" width="9.140625" style="271"/>
    <col min="9725" max="9725" width="5.85546875" style="271" customWidth="1"/>
    <col min="9726" max="9726" width="21.7109375" style="271" customWidth="1"/>
    <col min="9727" max="9727" width="22.85546875" style="271" customWidth="1"/>
    <col min="9728" max="9728" width="13" style="271" customWidth="1"/>
    <col min="9729" max="9729" width="17.140625" style="271" customWidth="1"/>
    <col min="9730" max="9730" width="15.140625" style="271" customWidth="1"/>
    <col min="9731" max="9731" width="14" style="271" customWidth="1"/>
    <col min="9732" max="9732" width="15.85546875" style="271" customWidth="1"/>
    <col min="9733" max="9733" width="16.42578125" style="271" customWidth="1"/>
    <col min="9734" max="9734" width="13.5703125" style="271" customWidth="1"/>
    <col min="9735" max="9735" width="12.7109375" style="271" customWidth="1"/>
    <col min="9736" max="9736" width="14.28515625" style="271" customWidth="1"/>
    <col min="9737" max="9737" width="10.5703125" style="271" customWidth="1"/>
    <col min="9738" max="9738" width="15.42578125" style="271" customWidth="1"/>
    <col min="9739" max="9739" width="17.28515625" style="271" customWidth="1"/>
    <col min="9740" max="9741" width="15" style="271" customWidth="1"/>
    <col min="9742" max="9742" width="18.85546875" style="271" customWidth="1"/>
    <col min="9743" max="9743" width="14.7109375" style="271" bestFit="1" customWidth="1"/>
    <col min="9744" max="9744" width="15.5703125" style="271" customWidth="1"/>
    <col min="9745" max="9745" width="14.85546875" style="271" bestFit="1" customWidth="1"/>
    <col min="9746" max="9980" width="9.140625" style="271"/>
    <col min="9981" max="9981" width="5.85546875" style="271" customWidth="1"/>
    <col min="9982" max="9982" width="21.7109375" style="271" customWidth="1"/>
    <col min="9983" max="9983" width="22.85546875" style="271" customWidth="1"/>
    <col min="9984" max="9984" width="13" style="271" customWidth="1"/>
    <col min="9985" max="9985" width="17.140625" style="271" customWidth="1"/>
    <col min="9986" max="9986" width="15.140625" style="271" customWidth="1"/>
    <col min="9987" max="9987" width="14" style="271" customWidth="1"/>
    <col min="9988" max="9988" width="15.85546875" style="271" customWidth="1"/>
    <col min="9989" max="9989" width="16.42578125" style="271" customWidth="1"/>
    <col min="9990" max="9990" width="13.5703125" style="271" customWidth="1"/>
    <col min="9991" max="9991" width="12.7109375" style="271" customWidth="1"/>
    <col min="9992" max="9992" width="14.28515625" style="271" customWidth="1"/>
    <col min="9993" max="9993" width="10.5703125" style="271" customWidth="1"/>
    <col min="9994" max="9994" width="15.42578125" style="271" customWidth="1"/>
    <col min="9995" max="9995" width="17.28515625" style="271" customWidth="1"/>
    <col min="9996" max="9997" width="15" style="271" customWidth="1"/>
    <col min="9998" max="9998" width="18.85546875" style="271" customWidth="1"/>
    <col min="9999" max="9999" width="14.7109375" style="271" bestFit="1" customWidth="1"/>
    <col min="10000" max="10000" width="15.5703125" style="271" customWidth="1"/>
    <col min="10001" max="10001" width="14.85546875" style="271" bestFit="1" customWidth="1"/>
    <col min="10002" max="10236" width="9.140625" style="271"/>
    <col min="10237" max="10237" width="5.85546875" style="271" customWidth="1"/>
    <col min="10238" max="10238" width="21.7109375" style="271" customWidth="1"/>
    <col min="10239" max="10239" width="22.85546875" style="271" customWidth="1"/>
    <col min="10240" max="10240" width="13" style="271" customWidth="1"/>
    <col min="10241" max="10241" width="17.140625" style="271" customWidth="1"/>
    <col min="10242" max="10242" width="15.140625" style="271" customWidth="1"/>
    <col min="10243" max="10243" width="14" style="271" customWidth="1"/>
    <col min="10244" max="10244" width="15.85546875" style="271" customWidth="1"/>
    <col min="10245" max="10245" width="16.42578125" style="271" customWidth="1"/>
    <col min="10246" max="10246" width="13.5703125" style="271" customWidth="1"/>
    <col min="10247" max="10247" width="12.7109375" style="271" customWidth="1"/>
    <col min="10248" max="10248" width="14.28515625" style="271" customWidth="1"/>
    <col min="10249" max="10249" width="10.5703125" style="271" customWidth="1"/>
    <col min="10250" max="10250" width="15.42578125" style="271" customWidth="1"/>
    <col min="10251" max="10251" width="17.28515625" style="271" customWidth="1"/>
    <col min="10252" max="10253" width="15" style="271" customWidth="1"/>
    <col min="10254" max="10254" width="18.85546875" style="271" customWidth="1"/>
    <col min="10255" max="10255" width="14.7109375" style="271" bestFit="1" customWidth="1"/>
    <col min="10256" max="10256" width="15.5703125" style="271" customWidth="1"/>
    <col min="10257" max="10257" width="14.85546875" style="271" bestFit="1" customWidth="1"/>
    <col min="10258" max="10492" width="9.140625" style="271"/>
    <col min="10493" max="10493" width="5.85546875" style="271" customWidth="1"/>
    <col min="10494" max="10494" width="21.7109375" style="271" customWidth="1"/>
    <col min="10495" max="10495" width="22.85546875" style="271" customWidth="1"/>
    <col min="10496" max="10496" width="13" style="271" customWidth="1"/>
    <col min="10497" max="10497" width="17.140625" style="271" customWidth="1"/>
    <col min="10498" max="10498" width="15.140625" style="271" customWidth="1"/>
    <col min="10499" max="10499" width="14" style="271" customWidth="1"/>
    <col min="10500" max="10500" width="15.85546875" style="271" customWidth="1"/>
    <col min="10501" max="10501" width="16.42578125" style="271" customWidth="1"/>
    <col min="10502" max="10502" width="13.5703125" style="271" customWidth="1"/>
    <col min="10503" max="10503" width="12.7109375" style="271" customWidth="1"/>
    <col min="10504" max="10504" width="14.28515625" style="271" customWidth="1"/>
    <col min="10505" max="10505" width="10.5703125" style="271" customWidth="1"/>
    <col min="10506" max="10506" width="15.42578125" style="271" customWidth="1"/>
    <col min="10507" max="10507" width="17.28515625" style="271" customWidth="1"/>
    <col min="10508" max="10509" width="15" style="271" customWidth="1"/>
    <col min="10510" max="10510" width="18.85546875" style="271" customWidth="1"/>
    <col min="10511" max="10511" width="14.7109375" style="271" bestFit="1" customWidth="1"/>
    <col min="10512" max="10512" width="15.5703125" style="271" customWidth="1"/>
    <col min="10513" max="10513" width="14.85546875" style="271" bestFit="1" customWidth="1"/>
    <col min="10514" max="10748" width="9.140625" style="271"/>
    <col min="10749" max="10749" width="5.85546875" style="271" customWidth="1"/>
    <col min="10750" max="10750" width="21.7109375" style="271" customWidth="1"/>
    <col min="10751" max="10751" width="22.85546875" style="271" customWidth="1"/>
    <col min="10752" max="10752" width="13" style="271" customWidth="1"/>
    <col min="10753" max="10753" width="17.140625" style="271" customWidth="1"/>
    <col min="10754" max="10754" width="15.140625" style="271" customWidth="1"/>
    <col min="10755" max="10755" width="14" style="271" customWidth="1"/>
    <col min="10756" max="10756" width="15.85546875" style="271" customWidth="1"/>
    <col min="10757" max="10757" width="16.42578125" style="271" customWidth="1"/>
    <col min="10758" max="10758" width="13.5703125" style="271" customWidth="1"/>
    <col min="10759" max="10759" width="12.7109375" style="271" customWidth="1"/>
    <col min="10760" max="10760" width="14.28515625" style="271" customWidth="1"/>
    <col min="10761" max="10761" width="10.5703125" style="271" customWidth="1"/>
    <col min="10762" max="10762" width="15.42578125" style="271" customWidth="1"/>
    <col min="10763" max="10763" width="17.28515625" style="271" customWidth="1"/>
    <col min="10764" max="10765" width="15" style="271" customWidth="1"/>
    <col min="10766" max="10766" width="18.85546875" style="271" customWidth="1"/>
    <col min="10767" max="10767" width="14.7109375" style="271" bestFit="1" customWidth="1"/>
    <col min="10768" max="10768" width="15.5703125" style="271" customWidth="1"/>
    <col min="10769" max="10769" width="14.85546875" style="271" bestFit="1" customWidth="1"/>
    <col min="10770" max="11004" width="9.140625" style="271"/>
    <col min="11005" max="11005" width="5.85546875" style="271" customWidth="1"/>
    <col min="11006" max="11006" width="21.7109375" style="271" customWidth="1"/>
    <col min="11007" max="11007" width="22.85546875" style="271" customWidth="1"/>
    <col min="11008" max="11008" width="13" style="271" customWidth="1"/>
    <col min="11009" max="11009" width="17.140625" style="271" customWidth="1"/>
    <col min="11010" max="11010" width="15.140625" style="271" customWidth="1"/>
    <col min="11011" max="11011" width="14" style="271" customWidth="1"/>
    <col min="11012" max="11012" width="15.85546875" style="271" customWidth="1"/>
    <col min="11013" max="11013" width="16.42578125" style="271" customWidth="1"/>
    <col min="11014" max="11014" width="13.5703125" style="271" customWidth="1"/>
    <col min="11015" max="11015" width="12.7109375" style="271" customWidth="1"/>
    <col min="11016" max="11016" width="14.28515625" style="271" customWidth="1"/>
    <col min="11017" max="11017" width="10.5703125" style="271" customWidth="1"/>
    <col min="11018" max="11018" width="15.42578125" style="271" customWidth="1"/>
    <col min="11019" max="11019" width="17.28515625" style="271" customWidth="1"/>
    <col min="11020" max="11021" width="15" style="271" customWidth="1"/>
    <col min="11022" max="11022" width="18.85546875" style="271" customWidth="1"/>
    <col min="11023" max="11023" width="14.7109375" style="271" bestFit="1" customWidth="1"/>
    <col min="11024" max="11024" width="15.5703125" style="271" customWidth="1"/>
    <col min="11025" max="11025" width="14.85546875" style="271" bestFit="1" customWidth="1"/>
    <col min="11026" max="11260" width="9.140625" style="271"/>
    <col min="11261" max="11261" width="5.85546875" style="271" customWidth="1"/>
    <col min="11262" max="11262" width="21.7109375" style="271" customWidth="1"/>
    <col min="11263" max="11263" width="22.85546875" style="271" customWidth="1"/>
    <col min="11264" max="11264" width="13" style="271" customWidth="1"/>
    <col min="11265" max="11265" width="17.140625" style="271" customWidth="1"/>
    <col min="11266" max="11266" width="15.140625" style="271" customWidth="1"/>
    <col min="11267" max="11267" width="14" style="271" customWidth="1"/>
    <col min="11268" max="11268" width="15.85546875" style="271" customWidth="1"/>
    <col min="11269" max="11269" width="16.42578125" style="271" customWidth="1"/>
    <col min="11270" max="11270" width="13.5703125" style="271" customWidth="1"/>
    <col min="11271" max="11271" width="12.7109375" style="271" customWidth="1"/>
    <col min="11272" max="11272" width="14.28515625" style="271" customWidth="1"/>
    <col min="11273" max="11273" width="10.5703125" style="271" customWidth="1"/>
    <col min="11274" max="11274" width="15.42578125" style="271" customWidth="1"/>
    <col min="11275" max="11275" width="17.28515625" style="271" customWidth="1"/>
    <col min="11276" max="11277" width="15" style="271" customWidth="1"/>
    <col min="11278" max="11278" width="18.85546875" style="271" customWidth="1"/>
    <col min="11279" max="11279" width="14.7109375" style="271" bestFit="1" customWidth="1"/>
    <col min="11280" max="11280" width="15.5703125" style="271" customWidth="1"/>
    <col min="11281" max="11281" width="14.85546875" style="271" bestFit="1" customWidth="1"/>
    <col min="11282" max="11516" width="9.140625" style="271"/>
    <col min="11517" max="11517" width="5.85546875" style="271" customWidth="1"/>
    <col min="11518" max="11518" width="21.7109375" style="271" customWidth="1"/>
    <col min="11519" max="11519" width="22.85546875" style="271" customWidth="1"/>
    <col min="11520" max="11520" width="13" style="271" customWidth="1"/>
    <col min="11521" max="11521" width="17.140625" style="271" customWidth="1"/>
    <col min="11522" max="11522" width="15.140625" style="271" customWidth="1"/>
    <col min="11523" max="11523" width="14" style="271" customWidth="1"/>
    <col min="11524" max="11524" width="15.85546875" style="271" customWidth="1"/>
    <col min="11525" max="11525" width="16.42578125" style="271" customWidth="1"/>
    <col min="11526" max="11526" width="13.5703125" style="271" customWidth="1"/>
    <col min="11527" max="11527" width="12.7109375" style="271" customWidth="1"/>
    <col min="11528" max="11528" width="14.28515625" style="271" customWidth="1"/>
    <col min="11529" max="11529" width="10.5703125" style="271" customWidth="1"/>
    <col min="11530" max="11530" width="15.42578125" style="271" customWidth="1"/>
    <col min="11531" max="11531" width="17.28515625" style="271" customWidth="1"/>
    <col min="11532" max="11533" width="15" style="271" customWidth="1"/>
    <col min="11534" max="11534" width="18.85546875" style="271" customWidth="1"/>
    <col min="11535" max="11535" width="14.7109375" style="271" bestFit="1" customWidth="1"/>
    <col min="11536" max="11536" width="15.5703125" style="271" customWidth="1"/>
    <col min="11537" max="11537" width="14.85546875" style="271" bestFit="1" customWidth="1"/>
    <col min="11538" max="11772" width="9.140625" style="271"/>
    <col min="11773" max="11773" width="5.85546875" style="271" customWidth="1"/>
    <col min="11774" max="11774" width="21.7109375" style="271" customWidth="1"/>
    <col min="11775" max="11775" width="22.85546875" style="271" customWidth="1"/>
    <col min="11776" max="11776" width="13" style="271" customWidth="1"/>
    <col min="11777" max="11777" width="17.140625" style="271" customWidth="1"/>
    <col min="11778" max="11778" width="15.140625" style="271" customWidth="1"/>
    <col min="11779" max="11779" width="14" style="271" customWidth="1"/>
    <col min="11780" max="11780" width="15.85546875" style="271" customWidth="1"/>
    <col min="11781" max="11781" width="16.42578125" style="271" customWidth="1"/>
    <col min="11782" max="11782" width="13.5703125" style="271" customWidth="1"/>
    <col min="11783" max="11783" width="12.7109375" style="271" customWidth="1"/>
    <col min="11784" max="11784" width="14.28515625" style="271" customWidth="1"/>
    <col min="11785" max="11785" width="10.5703125" style="271" customWidth="1"/>
    <col min="11786" max="11786" width="15.42578125" style="271" customWidth="1"/>
    <col min="11787" max="11787" width="17.28515625" style="271" customWidth="1"/>
    <col min="11788" max="11789" width="15" style="271" customWidth="1"/>
    <col min="11790" max="11790" width="18.85546875" style="271" customWidth="1"/>
    <col min="11791" max="11791" width="14.7109375" style="271" bestFit="1" customWidth="1"/>
    <col min="11792" max="11792" width="15.5703125" style="271" customWidth="1"/>
    <col min="11793" max="11793" width="14.85546875" style="271" bestFit="1" customWidth="1"/>
    <col min="11794" max="12028" width="9.140625" style="271"/>
    <col min="12029" max="12029" width="5.85546875" style="271" customWidth="1"/>
    <col min="12030" max="12030" width="21.7109375" style="271" customWidth="1"/>
    <col min="12031" max="12031" width="22.85546875" style="271" customWidth="1"/>
    <col min="12032" max="12032" width="13" style="271" customWidth="1"/>
    <col min="12033" max="12033" width="17.140625" style="271" customWidth="1"/>
    <col min="12034" max="12034" width="15.140625" style="271" customWidth="1"/>
    <col min="12035" max="12035" width="14" style="271" customWidth="1"/>
    <col min="12036" max="12036" width="15.85546875" style="271" customWidth="1"/>
    <col min="12037" max="12037" width="16.42578125" style="271" customWidth="1"/>
    <col min="12038" max="12038" width="13.5703125" style="271" customWidth="1"/>
    <col min="12039" max="12039" width="12.7109375" style="271" customWidth="1"/>
    <col min="12040" max="12040" width="14.28515625" style="271" customWidth="1"/>
    <col min="12041" max="12041" width="10.5703125" style="271" customWidth="1"/>
    <col min="12042" max="12042" width="15.42578125" style="271" customWidth="1"/>
    <col min="12043" max="12043" width="17.28515625" style="271" customWidth="1"/>
    <col min="12044" max="12045" width="15" style="271" customWidth="1"/>
    <col min="12046" max="12046" width="18.85546875" style="271" customWidth="1"/>
    <col min="12047" max="12047" width="14.7109375" style="271" bestFit="1" customWidth="1"/>
    <col min="12048" max="12048" width="15.5703125" style="271" customWidth="1"/>
    <col min="12049" max="12049" width="14.85546875" style="271" bestFit="1" customWidth="1"/>
    <col min="12050" max="12284" width="9.140625" style="271"/>
    <col min="12285" max="12285" width="5.85546875" style="271" customWidth="1"/>
    <col min="12286" max="12286" width="21.7109375" style="271" customWidth="1"/>
    <col min="12287" max="12287" width="22.85546875" style="271" customWidth="1"/>
    <col min="12288" max="12288" width="13" style="271" customWidth="1"/>
    <col min="12289" max="12289" width="17.140625" style="271" customWidth="1"/>
    <col min="12290" max="12290" width="15.140625" style="271" customWidth="1"/>
    <col min="12291" max="12291" width="14" style="271" customWidth="1"/>
    <col min="12292" max="12292" width="15.85546875" style="271" customWidth="1"/>
    <col min="12293" max="12293" width="16.42578125" style="271" customWidth="1"/>
    <col min="12294" max="12294" width="13.5703125" style="271" customWidth="1"/>
    <col min="12295" max="12295" width="12.7109375" style="271" customWidth="1"/>
    <col min="12296" max="12296" width="14.28515625" style="271" customWidth="1"/>
    <col min="12297" max="12297" width="10.5703125" style="271" customWidth="1"/>
    <col min="12298" max="12298" width="15.42578125" style="271" customWidth="1"/>
    <col min="12299" max="12299" width="17.28515625" style="271" customWidth="1"/>
    <col min="12300" max="12301" width="15" style="271" customWidth="1"/>
    <col min="12302" max="12302" width="18.85546875" style="271" customWidth="1"/>
    <col min="12303" max="12303" width="14.7109375" style="271" bestFit="1" customWidth="1"/>
    <col min="12304" max="12304" width="15.5703125" style="271" customWidth="1"/>
    <col min="12305" max="12305" width="14.85546875" style="271" bestFit="1" customWidth="1"/>
    <col min="12306" max="12540" width="9.140625" style="271"/>
    <col min="12541" max="12541" width="5.85546875" style="271" customWidth="1"/>
    <col min="12542" max="12542" width="21.7109375" style="271" customWidth="1"/>
    <col min="12543" max="12543" width="22.85546875" style="271" customWidth="1"/>
    <col min="12544" max="12544" width="13" style="271" customWidth="1"/>
    <col min="12545" max="12545" width="17.140625" style="271" customWidth="1"/>
    <col min="12546" max="12546" width="15.140625" style="271" customWidth="1"/>
    <col min="12547" max="12547" width="14" style="271" customWidth="1"/>
    <col min="12548" max="12548" width="15.85546875" style="271" customWidth="1"/>
    <col min="12549" max="12549" width="16.42578125" style="271" customWidth="1"/>
    <col min="12550" max="12550" width="13.5703125" style="271" customWidth="1"/>
    <col min="12551" max="12551" width="12.7109375" style="271" customWidth="1"/>
    <col min="12552" max="12552" width="14.28515625" style="271" customWidth="1"/>
    <col min="12553" max="12553" width="10.5703125" style="271" customWidth="1"/>
    <col min="12554" max="12554" width="15.42578125" style="271" customWidth="1"/>
    <col min="12555" max="12555" width="17.28515625" style="271" customWidth="1"/>
    <col min="12556" max="12557" width="15" style="271" customWidth="1"/>
    <col min="12558" max="12558" width="18.85546875" style="271" customWidth="1"/>
    <col min="12559" max="12559" width="14.7109375" style="271" bestFit="1" customWidth="1"/>
    <col min="12560" max="12560" width="15.5703125" style="271" customWidth="1"/>
    <col min="12561" max="12561" width="14.85546875" style="271" bestFit="1" customWidth="1"/>
    <col min="12562" max="12796" width="9.140625" style="271"/>
    <col min="12797" max="12797" width="5.85546875" style="271" customWidth="1"/>
    <col min="12798" max="12798" width="21.7109375" style="271" customWidth="1"/>
    <col min="12799" max="12799" width="22.85546875" style="271" customWidth="1"/>
    <col min="12800" max="12800" width="13" style="271" customWidth="1"/>
    <col min="12801" max="12801" width="17.140625" style="271" customWidth="1"/>
    <col min="12802" max="12802" width="15.140625" style="271" customWidth="1"/>
    <col min="12803" max="12803" width="14" style="271" customWidth="1"/>
    <col min="12804" max="12804" width="15.85546875" style="271" customWidth="1"/>
    <col min="12805" max="12805" width="16.42578125" style="271" customWidth="1"/>
    <col min="12806" max="12806" width="13.5703125" style="271" customWidth="1"/>
    <col min="12807" max="12807" width="12.7109375" style="271" customWidth="1"/>
    <col min="12808" max="12808" width="14.28515625" style="271" customWidth="1"/>
    <col min="12809" max="12809" width="10.5703125" style="271" customWidth="1"/>
    <col min="12810" max="12810" width="15.42578125" style="271" customWidth="1"/>
    <col min="12811" max="12811" width="17.28515625" style="271" customWidth="1"/>
    <col min="12812" max="12813" width="15" style="271" customWidth="1"/>
    <col min="12814" max="12814" width="18.85546875" style="271" customWidth="1"/>
    <col min="12815" max="12815" width="14.7109375" style="271" bestFit="1" customWidth="1"/>
    <col min="12816" max="12816" width="15.5703125" style="271" customWidth="1"/>
    <col min="12817" max="12817" width="14.85546875" style="271" bestFit="1" customWidth="1"/>
    <col min="12818" max="13052" width="9.140625" style="271"/>
    <col min="13053" max="13053" width="5.85546875" style="271" customWidth="1"/>
    <col min="13054" max="13054" width="21.7109375" style="271" customWidth="1"/>
    <col min="13055" max="13055" width="22.85546875" style="271" customWidth="1"/>
    <col min="13056" max="13056" width="13" style="271" customWidth="1"/>
    <col min="13057" max="13057" width="17.140625" style="271" customWidth="1"/>
    <col min="13058" max="13058" width="15.140625" style="271" customWidth="1"/>
    <col min="13059" max="13059" width="14" style="271" customWidth="1"/>
    <col min="13060" max="13060" width="15.85546875" style="271" customWidth="1"/>
    <col min="13061" max="13061" width="16.42578125" style="271" customWidth="1"/>
    <col min="13062" max="13062" width="13.5703125" style="271" customWidth="1"/>
    <col min="13063" max="13063" width="12.7109375" style="271" customWidth="1"/>
    <col min="13064" max="13064" width="14.28515625" style="271" customWidth="1"/>
    <col min="13065" max="13065" width="10.5703125" style="271" customWidth="1"/>
    <col min="13066" max="13066" width="15.42578125" style="271" customWidth="1"/>
    <col min="13067" max="13067" width="17.28515625" style="271" customWidth="1"/>
    <col min="13068" max="13069" width="15" style="271" customWidth="1"/>
    <col min="13070" max="13070" width="18.85546875" style="271" customWidth="1"/>
    <col min="13071" max="13071" width="14.7109375" style="271" bestFit="1" customWidth="1"/>
    <col min="13072" max="13072" width="15.5703125" style="271" customWidth="1"/>
    <col min="13073" max="13073" width="14.85546875" style="271" bestFit="1" customWidth="1"/>
    <col min="13074" max="13308" width="9.140625" style="271"/>
    <col min="13309" max="13309" width="5.85546875" style="271" customWidth="1"/>
    <col min="13310" max="13310" width="21.7109375" style="271" customWidth="1"/>
    <col min="13311" max="13311" width="22.85546875" style="271" customWidth="1"/>
    <col min="13312" max="13312" width="13" style="271" customWidth="1"/>
    <col min="13313" max="13313" width="17.140625" style="271" customWidth="1"/>
    <col min="13314" max="13314" width="15.140625" style="271" customWidth="1"/>
    <col min="13315" max="13315" width="14" style="271" customWidth="1"/>
    <col min="13316" max="13316" width="15.85546875" style="271" customWidth="1"/>
    <col min="13317" max="13317" width="16.42578125" style="271" customWidth="1"/>
    <col min="13318" max="13318" width="13.5703125" style="271" customWidth="1"/>
    <col min="13319" max="13319" width="12.7109375" style="271" customWidth="1"/>
    <col min="13320" max="13320" width="14.28515625" style="271" customWidth="1"/>
    <col min="13321" max="13321" width="10.5703125" style="271" customWidth="1"/>
    <col min="13322" max="13322" width="15.42578125" style="271" customWidth="1"/>
    <col min="13323" max="13323" width="17.28515625" style="271" customWidth="1"/>
    <col min="13324" max="13325" width="15" style="271" customWidth="1"/>
    <col min="13326" max="13326" width="18.85546875" style="271" customWidth="1"/>
    <col min="13327" max="13327" width="14.7109375" style="271" bestFit="1" customWidth="1"/>
    <col min="13328" max="13328" width="15.5703125" style="271" customWidth="1"/>
    <col min="13329" max="13329" width="14.85546875" style="271" bestFit="1" customWidth="1"/>
    <col min="13330" max="13564" width="9.140625" style="271"/>
    <col min="13565" max="13565" width="5.85546875" style="271" customWidth="1"/>
    <col min="13566" max="13566" width="21.7109375" style="271" customWidth="1"/>
    <col min="13567" max="13567" width="22.85546875" style="271" customWidth="1"/>
    <col min="13568" max="13568" width="13" style="271" customWidth="1"/>
    <col min="13569" max="13569" width="17.140625" style="271" customWidth="1"/>
    <col min="13570" max="13570" width="15.140625" style="271" customWidth="1"/>
    <col min="13571" max="13571" width="14" style="271" customWidth="1"/>
    <col min="13572" max="13572" width="15.85546875" style="271" customWidth="1"/>
    <col min="13573" max="13573" width="16.42578125" style="271" customWidth="1"/>
    <col min="13574" max="13574" width="13.5703125" style="271" customWidth="1"/>
    <col min="13575" max="13575" width="12.7109375" style="271" customWidth="1"/>
    <col min="13576" max="13576" width="14.28515625" style="271" customWidth="1"/>
    <col min="13577" max="13577" width="10.5703125" style="271" customWidth="1"/>
    <col min="13578" max="13578" width="15.42578125" style="271" customWidth="1"/>
    <col min="13579" max="13579" width="17.28515625" style="271" customWidth="1"/>
    <col min="13580" max="13581" width="15" style="271" customWidth="1"/>
    <col min="13582" max="13582" width="18.85546875" style="271" customWidth="1"/>
    <col min="13583" max="13583" width="14.7109375" style="271" bestFit="1" customWidth="1"/>
    <col min="13584" max="13584" width="15.5703125" style="271" customWidth="1"/>
    <col min="13585" max="13585" width="14.85546875" style="271" bestFit="1" customWidth="1"/>
    <col min="13586" max="13820" width="9.140625" style="271"/>
    <col min="13821" max="13821" width="5.85546875" style="271" customWidth="1"/>
    <col min="13822" max="13822" width="21.7109375" style="271" customWidth="1"/>
    <col min="13823" max="13823" width="22.85546875" style="271" customWidth="1"/>
    <col min="13824" max="13824" width="13" style="271" customWidth="1"/>
    <col min="13825" max="13825" width="17.140625" style="271" customWidth="1"/>
    <col min="13826" max="13826" width="15.140625" style="271" customWidth="1"/>
    <col min="13827" max="13827" width="14" style="271" customWidth="1"/>
    <col min="13828" max="13828" width="15.85546875" style="271" customWidth="1"/>
    <col min="13829" max="13829" width="16.42578125" style="271" customWidth="1"/>
    <col min="13830" max="13830" width="13.5703125" style="271" customWidth="1"/>
    <col min="13831" max="13831" width="12.7109375" style="271" customWidth="1"/>
    <col min="13832" max="13832" width="14.28515625" style="271" customWidth="1"/>
    <col min="13833" max="13833" width="10.5703125" style="271" customWidth="1"/>
    <col min="13834" max="13834" width="15.42578125" style="271" customWidth="1"/>
    <col min="13835" max="13835" width="17.28515625" style="271" customWidth="1"/>
    <col min="13836" max="13837" width="15" style="271" customWidth="1"/>
    <col min="13838" max="13838" width="18.85546875" style="271" customWidth="1"/>
    <col min="13839" max="13839" width="14.7109375" style="271" bestFit="1" customWidth="1"/>
    <col min="13840" max="13840" width="15.5703125" style="271" customWidth="1"/>
    <col min="13841" max="13841" width="14.85546875" style="271" bestFit="1" customWidth="1"/>
    <col min="13842" max="14076" width="9.140625" style="271"/>
    <col min="14077" max="14077" width="5.85546875" style="271" customWidth="1"/>
    <col min="14078" max="14078" width="21.7109375" style="271" customWidth="1"/>
    <col min="14079" max="14079" width="22.85546875" style="271" customWidth="1"/>
    <col min="14080" max="14080" width="13" style="271" customWidth="1"/>
    <col min="14081" max="14081" width="17.140625" style="271" customWidth="1"/>
    <col min="14082" max="14082" width="15.140625" style="271" customWidth="1"/>
    <col min="14083" max="14083" width="14" style="271" customWidth="1"/>
    <col min="14084" max="14084" width="15.85546875" style="271" customWidth="1"/>
    <col min="14085" max="14085" width="16.42578125" style="271" customWidth="1"/>
    <col min="14086" max="14086" width="13.5703125" style="271" customWidth="1"/>
    <col min="14087" max="14087" width="12.7109375" style="271" customWidth="1"/>
    <col min="14088" max="14088" width="14.28515625" style="271" customWidth="1"/>
    <col min="14089" max="14089" width="10.5703125" style="271" customWidth="1"/>
    <col min="14090" max="14090" width="15.42578125" style="271" customWidth="1"/>
    <col min="14091" max="14091" width="17.28515625" style="271" customWidth="1"/>
    <col min="14092" max="14093" width="15" style="271" customWidth="1"/>
    <col min="14094" max="14094" width="18.85546875" style="271" customWidth="1"/>
    <col min="14095" max="14095" width="14.7109375" style="271" bestFit="1" customWidth="1"/>
    <col min="14096" max="14096" width="15.5703125" style="271" customWidth="1"/>
    <col min="14097" max="14097" width="14.85546875" style="271" bestFit="1" customWidth="1"/>
    <col min="14098" max="14332" width="9.140625" style="271"/>
    <col min="14333" max="14333" width="5.85546875" style="271" customWidth="1"/>
    <col min="14334" max="14334" width="21.7109375" style="271" customWidth="1"/>
    <col min="14335" max="14335" width="22.85546875" style="271" customWidth="1"/>
    <col min="14336" max="14336" width="13" style="271" customWidth="1"/>
    <col min="14337" max="14337" width="17.140625" style="271" customWidth="1"/>
    <col min="14338" max="14338" width="15.140625" style="271" customWidth="1"/>
    <col min="14339" max="14339" width="14" style="271" customWidth="1"/>
    <col min="14340" max="14340" width="15.85546875" style="271" customWidth="1"/>
    <col min="14341" max="14341" width="16.42578125" style="271" customWidth="1"/>
    <col min="14342" max="14342" width="13.5703125" style="271" customWidth="1"/>
    <col min="14343" max="14343" width="12.7109375" style="271" customWidth="1"/>
    <col min="14344" max="14344" width="14.28515625" style="271" customWidth="1"/>
    <col min="14345" max="14345" width="10.5703125" style="271" customWidth="1"/>
    <col min="14346" max="14346" width="15.42578125" style="271" customWidth="1"/>
    <col min="14347" max="14347" width="17.28515625" style="271" customWidth="1"/>
    <col min="14348" max="14349" width="15" style="271" customWidth="1"/>
    <col min="14350" max="14350" width="18.85546875" style="271" customWidth="1"/>
    <col min="14351" max="14351" width="14.7109375" style="271" bestFit="1" customWidth="1"/>
    <col min="14352" max="14352" width="15.5703125" style="271" customWidth="1"/>
    <col min="14353" max="14353" width="14.85546875" style="271" bestFit="1" customWidth="1"/>
    <col min="14354" max="14588" width="9.140625" style="271"/>
    <col min="14589" max="14589" width="5.85546875" style="271" customWidth="1"/>
    <col min="14590" max="14590" width="21.7109375" style="271" customWidth="1"/>
    <col min="14591" max="14591" width="22.85546875" style="271" customWidth="1"/>
    <col min="14592" max="14592" width="13" style="271" customWidth="1"/>
    <col min="14593" max="14593" width="17.140625" style="271" customWidth="1"/>
    <col min="14594" max="14594" width="15.140625" style="271" customWidth="1"/>
    <col min="14595" max="14595" width="14" style="271" customWidth="1"/>
    <col min="14596" max="14596" width="15.85546875" style="271" customWidth="1"/>
    <col min="14597" max="14597" width="16.42578125" style="271" customWidth="1"/>
    <col min="14598" max="14598" width="13.5703125" style="271" customWidth="1"/>
    <col min="14599" max="14599" width="12.7109375" style="271" customWidth="1"/>
    <col min="14600" max="14600" width="14.28515625" style="271" customWidth="1"/>
    <col min="14601" max="14601" width="10.5703125" style="271" customWidth="1"/>
    <col min="14602" max="14602" width="15.42578125" style="271" customWidth="1"/>
    <col min="14603" max="14603" width="17.28515625" style="271" customWidth="1"/>
    <col min="14604" max="14605" width="15" style="271" customWidth="1"/>
    <col min="14606" max="14606" width="18.85546875" style="271" customWidth="1"/>
    <col min="14607" max="14607" width="14.7109375" style="271" bestFit="1" customWidth="1"/>
    <col min="14608" max="14608" width="15.5703125" style="271" customWidth="1"/>
    <col min="14609" max="14609" width="14.85546875" style="271" bestFit="1" customWidth="1"/>
    <col min="14610" max="14844" width="9.140625" style="271"/>
    <col min="14845" max="14845" width="5.85546875" style="271" customWidth="1"/>
    <col min="14846" max="14846" width="21.7109375" style="271" customWidth="1"/>
    <col min="14847" max="14847" width="22.85546875" style="271" customWidth="1"/>
    <col min="14848" max="14848" width="13" style="271" customWidth="1"/>
    <col min="14849" max="14849" width="17.140625" style="271" customWidth="1"/>
    <col min="14850" max="14850" width="15.140625" style="271" customWidth="1"/>
    <col min="14851" max="14851" width="14" style="271" customWidth="1"/>
    <col min="14852" max="14852" width="15.85546875" style="271" customWidth="1"/>
    <col min="14853" max="14853" width="16.42578125" style="271" customWidth="1"/>
    <col min="14854" max="14854" width="13.5703125" style="271" customWidth="1"/>
    <col min="14855" max="14855" width="12.7109375" style="271" customWidth="1"/>
    <col min="14856" max="14856" width="14.28515625" style="271" customWidth="1"/>
    <col min="14857" max="14857" width="10.5703125" style="271" customWidth="1"/>
    <col min="14858" max="14858" width="15.42578125" style="271" customWidth="1"/>
    <col min="14859" max="14859" width="17.28515625" style="271" customWidth="1"/>
    <col min="14860" max="14861" width="15" style="271" customWidth="1"/>
    <col min="14862" max="14862" width="18.85546875" style="271" customWidth="1"/>
    <col min="14863" max="14863" width="14.7109375" style="271" bestFit="1" customWidth="1"/>
    <col min="14864" max="14864" width="15.5703125" style="271" customWidth="1"/>
    <col min="14865" max="14865" width="14.85546875" style="271" bestFit="1" customWidth="1"/>
    <col min="14866" max="15100" width="9.140625" style="271"/>
    <col min="15101" max="15101" width="5.85546875" style="271" customWidth="1"/>
    <col min="15102" max="15102" width="21.7109375" style="271" customWidth="1"/>
    <col min="15103" max="15103" width="22.85546875" style="271" customWidth="1"/>
    <col min="15104" max="15104" width="13" style="271" customWidth="1"/>
    <col min="15105" max="15105" width="17.140625" style="271" customWidth="1"/>
    <col min="15106" max="15106" width="15.140625" style="271" customWidth="1"/>
    <col min="15107" max="15107" width="14" style="271" customWidth="1"/>
    <col min="15108" max="15108" width="15.85546875" style="271" customWidth="1"/>
    <col min="15109" max="15109" width="16.42578125" style="271" customWidth="1"/>
    <col min="15110" max="15110" width="13.5703125" style="271" customWidth="1"/>
    <col min="15111" max="15111" width="12.7109375" style="271" customWidth="1"/>
    <col min="15112" max="15112" width="14.28515625" style="271" customWidth="1"/>
    <col min="15113" max="15113" width="10.5703125" style="271" customWidth="1"/>
    <col min="15114" max="15114" width="15.42578125" style="271" customWidth="1"/>
    <col min="15115" max="15115" width="17.28515625" style="271" customWidth="1"/>
    <col min="15116" max="15117" width="15" style="271" customWidth="1"/>
    <col min="15118" max="15118" width="18.85546875" style="271" customWidth="1"/>
    <col min="15119" max="15119" width="14.7109375" style="271" bestFit="1" customWidth="1"/>
    <col min="15120" max="15120" width="15.5703125" style="271" customWidth="1"/>
    <col min="15121" max="15121" width="14.85546875" style="271" bestFit="1" customWidth="1"/>
    <col min="15122" max="15356" width="9.140625" style="271"/>
    <col min="15357" max="15357" width="5.85546875" style="271" customWidth="1"/>
    <col min="15358" max="15358" width="21.7109375" style="271" customWidth="1"/>
    <col min="15359" max="15359" width="22.85546875" style="271" customWidth="1"/>
    <col min="15360" max="15360" width="13" style="271" customWidth="1"/>
    <col min="15361" max="15361" width="17.140625" style="271" customWidth="1"/>
    <col min="15362" max="15362" width="15.140625" style="271" customWidth="1"/>
    <col min="15363" max="15363" width="14" style="271" customWidth="1"/>
    <col min="15364" max="15364" width="15.85546875" style="271" customWidth="1"/>
    <col min="15365" max="15365" width="16.42578125" style="271" customWidth="1"/>
    <col min="15366" max="15366" width="13.5703125" style="271" customWidth="1"/>
    <col min="15367" max="15367" width="12.7109375" style="271" customWidth="1"/>
    <col min="15368" max="15368" width="14.28515625" style="271" customWidth="1"/>
    <col min="15369" max="15369" width="10.5703125" style="271" customWidth="1"/>
    <col min="15370" max="15370" width="15.42578125" style="271" customWidth="1"/>
    <col min="15371" max="15371" width="17.28515625" style="271" customWidth="1"/>
    <col min="15372" max="15373" width="15" style="271" customWidth="1"/>
    <col min="15374" max="15374" width="18.85546875" style="271" customWidth="1"/>
    <col min="15375" max="15375" width="14.7109375" style="271" bestFit="1" customWidth="1"/>
    <col min="15376" max="15376" width="15.5703125" style="271" customWidth="1"/>
    <col min="15377" max="15377" width="14.85546875" style="271" bestFit="1" customWidth="1"/>
    <col min="15378" max="15612" width="9.140625" style="271"/>
    <col min="15613" max="15613" width="5.85546875" style="271" customWidth="1"/>
    <col min="15614" max="15614" width="21.7109375" style="271" customWidth="1"/>
    <col min="15615" max="15615" width="22.85546875" style="271" customWidth="1"/>
    <col min="15616" max="15616" width="13" style="271" customWidth="1"/>
    <col min="15617" max="15617" width="17.140625" style="271" customWidth="1"/>
    <col min="15618" max="15618" width="15.140625" style="271" customWidth="1"/>
    <col min="15619" max="15619" width="14" style="271" customWidth="1"/>
    <col min="15620" max="15620" width="15.85546875" style="271" customWidth="1"/>
    <col min="15621" max="15621" width="16.42578125" style="271" customWidth="1"/>
    <col min="15622" max="15622" width="13.5703125" style="271" customWidth="1"/>
    <col min="15623" max="15623" width="12.7109375" style="271" customWidth="1"/>
    <col min="15624" max="15624" width="14.28515625" style="271" customWidth="1"/>
    <col min="15625" max="15625" width="10.5703125" style="271" customWidth="1"/>
    <col min="15626" max="15626" width="15.42578125" style="271" customWidth="1"/>
    <col min="15627" max="15627" width="17.28515625" style="271" customWidth="1"/>
    <col min="15628" max="15629" width="15" style="271" customWidth="1"/>
    <col min="15630" max="15630" width="18.85546875" style="271" customWidth="1"/>
    <col min="15631" max="15631" width="14.7109375" style="271" bestFit="1" customWidth="1"/>
    <col min="15632" max="15632" width="15.5703125" style="271" customWidth="1"/>
    <col min="15633" max="15633" width="14.85546875" style="271" bestFit="1" customWidth="1"/>
    <col min="15634" max="15868" width="9.140625" style="271"/>
    <col min="15869" max="15869" width="5.85546875" style="271" customWidth="1"/>
    <col min="15870" max="15870" width="21.7109375" style="271" customWidth="1"/>
    <col min="15871" max="15871" width="22.85546875" style="271" customWidth="1"/>
    <col min="15872" max="15872" width="13" style="271" customWidth="1"/>
    <col min="15873" max="15873" width="17.140625" style="271" customWidth="1"/>
    <col min="15874" max="15874" width="15.140625" style="271" customWidth="1"/>
    <col min="15875" max="15875" width="14" style="271" customWidth="1"/>
    <col min="15876" max="15876" width="15.85546875" style="271" customWidth="1"/>
    <col min="15877" max="15877" width="16.42578125" style="271" customWidth="1"/>
    <col min="15878" max="15878" width="13.5703125" style="271" customWidth="1"/>
    <col min="15879" max="15879" width="12.7109375" style="271" customWidth="1"/>
    <col min="15880" max="15880" width="14.28515625" style="271" customWidth="1"/>
    <col min="15881" max="15881" width="10.5703125" style="271" customWidth="1"/>
    <col min="15882" max="15882" width="15.42578125" style="271" customWidth="1"/>
    <col min="15883" max="15883" width="17.28515625" style="271" customWidth="1"/>
    <col min="15884" max="15885" width="15" style="271" customWidth="1"/>
    <col min="15886" max="15886" width="18.85546875" style="271" customWidth="1"/>
    <col min="15887" max="15887" width="14.7109375" style="271" bestFit="1" customWidth="1"/>
    <col min="15888" max="15888" width="15.5703125" style="271" customWidth="1"/>
    <col min="15889" max="15889" width="14.85546875" style="271" bestFit="1" customWidth="1"/>
    <col min="15890" max="16124" width="9.140625" style="271"/>
    <col min="16125" max="16125" width="5.85546875" style="271" customWidth="1"/>
    <col min="16126" max="16126" width="21.7109375" style="271" customWidth="1"/>
    <col min="16127" max="16127" width="22.85546875" style="271" customWidth="1"/>
    <col min="16128" max="16128" width="13" style="271" customWidth="1"/>
    <col min="16129" max="16129" width="17.140625" style="271" customWidth="1"/>
    <col min="16130" max="16130" width="15.140625" style="271" customWidth="1"/>
    <col min="16131" max="16131" width="14" style="271" customWidth="1"/>
    <col min="16132" max="16132" width="15.85546875" style="271" customWidth="1"/>
    <col min="16133" max="16133" width="16.42578125" style="271" customWidth="1"/>
    <col min="16134" max="16134" width="13.5703125" style="271" customWidth="1"/>
    <col min="16135" max="16135" width="12.7109375" style="271" customWidth="1"/>
    <col min="16136" max="16136" width="14.28515625" style="271" customWidth="1"/>
    <col min="16137" max="16137" width="10.5703125" style="271" customWidth="1"/>
    <col min="16138" max="16138" width="15.42578125" style="271" customWidth="1"/>
    <col min="16139" max="16139" width="17.28515625" style="271" customWidth="1"/>
    <col min="16140" max="16141" width="15" style="271" customWidth="1"/>
    <col min="16142" max="16142" width="18.85546875" style="271" customWidth="1"/>
    <col min="16143" max="16143" width="14.7109375" style="271" bestFit="1" customWidth="1"/>
    <col min="16144" max="16144" width="15.5703125" style="271" customWidth="1"/>
    <col min="16145" max="16145" width="14.85546875" style="271" bestFit="1" customWidth="1"/>
    <col min="16146" max="16384" width="9.140625" style="271"/>
  </cols>
  <sheetData>
    <row r="1" spans="1:17" s="321" customFormat="1" ht="15">
      <c r="A1" s="320"/>
      <c r="F1" s="186" t="s">
        <v>256</v>
      </c>
    </row>
    <row r="2" spans="1:17" s="321" customFormat="1" ht="57.75" customHeight="1">
      <c r="A2" s="989" t="s">
        <v>223</v>
      </c>
      <c r="B2" s="989"/>
      <c r="E2" s="322"/>
      <c r="F2" s="994" t="s">
        <v>257</v>
      </c>
      <c r="G2" s="994"/>
      <c r="H2" s="994"/>
      <c r="I2" s="994"/>
      <c r="J2" s="994"/>
      <c r="K2" s="322"/>
      <c r="L2" s="322"/>
      <c r="M2" s="322"/>
      <c r="N2" s="322"/>
    </row>
    <row r="3" spans="1:17" s="267" customFormat="1" ht="30.75" customHeight="1">
      <c r="A3" s="989"/>
      <c r="B3" s="989"/>
    </row>
    <row r="4" spans="1:17" s="269" customFormat="1" ht="15">
      <c r="A4" s="268" t="s">
        <v>231</v>
      </c>
      <c r="B4" s="268"/>
    </row>
    <row r="5" spans="1:17" s="269" customFormat="1" ht="15">
      <c r="A5" s="1001" t="s">
        <v>169</v>
      </c>
      <c r="B5" s="1001"/>
      <c r="N5" s="323"/>
    </row>
    <row r="6" spans="1:17" s="269" customFormat="1" ht="15">
      <c r="A6" s="324"/>
    </row>
    <row r="7" spans="1:17" s="321" customFormat="1" ht="71.25" customHeight="1" thickBot="1">
      <c r="A7" s="1002" t="s">
        <v>308</v>
      </c>
      <c r="B7" s="1002"/>
      <c r="C7" s="1002"/>
      <c r="D7" s="1002"/>
      <c r="E7" s="1002"/>
      <c r="F7" s="1002"/>
      <c r="G7" s="1002"/>
      <c r="H7" s="1002"/>
      <c r="I7" s="1002"/>
      <c r="J7" s="1002"/>
      <c r="K7" s="1002"/>
      <c r="L7" s="1002"/>
      <c r="M7" s="1002"/>
      <c r="N7" s="1002"/>
    </row>
    <row r="8" spans="1:17" ht="53.25" customHeight="1">
      <c r="A8" s="325" t="s">
        <v>258</v>
      </c>
      <c r="B8" s="1003"/>
      <c r="C8" s="1004"/>
      <c r="D8" s="326" t="s">
        <v>259</v>
      </c>
      <c r="E8" s="326" t="s">
        <v>260</v>
      </c>
      <c r="F8" s="327" t="s">
        <v>261</v>
      </c>
      <c r="G8" s="328" t="s">
        <v>262</v>
      </c>
      <c r="H8" s="328" t="s">
        <v>263</v>
      </c>
      <c r="I8" s="328" t="s">
        <v>264</v>
      </c>
      <c r="J8" s="328" t="s">
        <v>265</v>
      </c>
      <c r="K8" s="328" t="s">
        <v>266</v>
      </c>
      <c r="L8" s="328" t="s">
        <v>267</v>
      </c>
      <c r="M8" s="328" t="s">
        <v>174</v>
      </c>
      <c r="N8" s="329" t="s">
        <v>307</v>
      </c>
    </row>
    <row r="9" spans="1:17" s="335" customFormat="1" ht="11.25">
      <c r="A9" s="1005"/>
      <c r="B9" s="1006"/>
      <c r="C9" s="1007"/>
      <c r="D9" s="330">
        <v>1</v>
      </c>
      <c r="E9" s="330">
        <v>2</v>
      </c>
      <c r="F9" s="331">
        <v>4</v>
      </c>
      <c r="G9" s="332">
        <v>8</v>
      </c>
      <c r="H9" s="332">
        <v>9</v>
      </c>
      <c r="I9" s="332">
        <v>10</v>
      </c>
      <c r="J9" s="332">
        <v>11</v>
      </c>
      <c r="K9" s="332">
        <v>12</v>
      </c>
      <c r="L9" s="332">
        <v>13</v>
      </c>
      <c r="M9" s="332"/>
      <c r="N9" s="333">
        <v>14</v>
      </c>
      <c r="O9" s="334"/>
      <c r="P9" s="334"/>
    </row>
    <row r="10" spans="1:17" s="298" customFormat="1" ht="27" customHeight="1">
      <c r="A10" s="1005"/>
      <c r="B10" s="1008" t="s">
        <v>268</v>
      </c>
      <c r="C10" s="1009"/>
      <c r="D10" s="414"/>
      <c r="E10" s="415">
        <f>E12+E31</f>
        <v>4646</v>
      </c>
      <c r="F10" s="416">
        <f t="shared" ref="F10:I10" si="0">F12</f>
        <v>70.36</v>
      </c>
      <c r="G10" s="417">
        <f t="shared" si="0"/>
        <v>716.78</v>
      </c>
      <c r="H10" s="418">
        <f t="shared" si="0"/>
        <v>292.58</v>
      </c>
      <c r="I10" s="418">
        <f t="shared" si="0"/>
        <v>271.81</v>
      </c>
      <c r="J10" s="419"/>
      <c r="K10" s="418"/>
      <c r="L10" s="417">
        <f>L12</f>
        <v>61.5</v>
      </c>
      <c r="M10" s="417">
        <f>M12</f>
        <v>25</v>
      </c>
      <c r="N10" s="420">
        <f>SUM(D10:I10)+L10+M10</f>
        <v>6084.03</v>
      </c>
      <c r="P10" s="299"/>
      <c r="Q10" s="299"/>
    </row>
    <row r="11" spans="1:17" s="298" customFormat="1" ht="27" customHeight="1">
      <c r="A11" s="1005"/>
      <c r="B11" s="1008" t="s">
        <v>269</v>
      </c>
      <c r="C11" s="1009"/>
      <c r="D11" s="415">
        <f>D16</f>
        <v>29934.39</v>
      </c>
      <c r="E11" s="415">
        <f>E16</f>
        <v>401740.56</v>
      </c>
      <c r="F11" s="326"/>
      <c r="G11" s="417">
        <f>G16</f>
        <v>0</v>
      </c>
      <c r="H11" s="417">
        <f>H16</f>
        <v>4820</v>
      </c>
      <c r="I11" s="421"/>
      <c r="J11" s="417">
        <f>J16</f>
        <v>11.6</v>
      </c>
      <c r="K11" s="418">
        <f>K16</f>
        <v>327.72</v>
      </c>
      <c r="L11" s="417">
        <f>L16</f>
        <v>0</v>
      </c>
      <c r="M11" s="417"/>
      <c r="N11" s="420">
        <f>SUM(D11:L11)</f>
        <v>436834.26999999996</v>
      </c>
      <c r="P11" s="299"/>
      <c r="Q11" s="299"/>
    </row>
    <row r="12" spans="1:17" s="344" customFormat="1" ht="27.75" customHeight="1">
      <c r="A12" s="336" t="s">
        <v>270</v>
      </c>
      <c r="B12" s="998" t="s">
        <v>271</v>
      </c>
      <c r="C12" s="998"/>
      <c r="D12" s="337"/>
      <c r="E12" s="338">
        <f t="shared" ref="E12:F12" si="1">E15</f>
        <v>4646</v>
      </c>
      <c r="F12" s="339">
        <f t="shared" si="1"/>
        <v>70.36</v>
      </c>
      <c r="G12" s="340">
        <f>G13+G14+G15</f>
        <v>716.78</v>
      </c>
      <c r="H12" s="341">
        <f>H13+H14+H15</f>
        <v>292.58</v>
      </c>
      <c r="I12" s="341">
        <f>I13+I14+I15</f>
        <v>271.81</v>
      </c>
      <c r="J12" s="342"/>
      <c r="K12" s="341"/>
      <c r="L12" s="340">
        <f>L13+L14+L15</f>
        <v>61.5</v>
      </c>
      <c r="M12" s="340">
        <f>M15+M14+M13</f>
        <v>25</v>
      </c>
      <c r="N12" s="407">
        <f>N15+N13</f>
        <v>6084.03</v>
      </c>
      <c r="O12" s="343"/>
      <c r="P12" s="343"/>
    </row>
    <row r="13" spans="1:17" s="298" customFormat="1" ht="17.25" customHeight="1">
      <c r="A13" s="345" t="s">
        <v>214</v>
      </c>
      <c r="B13" s="999" t="s">
        <v>272</v>
      </c>
      <c r="C13" s="999"/>
      <c r="D13" s="346"/>
      <c r="E13" s="347"/>
      <c r="F13" s="348"/>
      <c r="G13" s="354">
        <f>474.78</f>
        <v>474.78</v>
      </c>
      <c r="H13" s="354">
        <v>292.58</v>
      </c>
      <c r="I13" s="354">
        <v>271.81</v>
      </c>
      <c r="J13" s="349"/>
      <c r="K13" s="350"/>
      <c r="L13" s="354"/>
      <c r="M13" s="354"/>
      <c r="N13" s="408">
        <f>SUM(D13:M13)</f>
        <v>1039.1699999999998</v>
      </c>
      <c r="O13" s="351"/>
    </row>
    <row r="14" spans="1:17" s="298" customFormat="1" ht="17.25" customHeight="1">
      <c r="A14" s="345" t="s">
        <v>273</v>
      </c>
      <c r="B14" s="999" t="s">
        <v>274</v>
      </c>
      <c r="C14" s="999"/>
      <c r="D14" s="346"/>
      <c r="E14" s="347"/>
      <c r="F14" s="352"/>
      <c r="G14" s="354"/>
      <c r="H14" s="353"/>
      <c r="I14" s="353"/>
      <c r="J14" s="349"/>
      <c r="K14" s="355"/>
      <c r="L14" s="354"/>
      <c r="M14" s="354"/>
      <c r="N14" s="408"/>
      <c r="O14" s="351"/>
    </row>
    <row r="15" spans="1:17" s="298" customFormat="1" ht="17.25" customHeight="1">
      <c r="A15" s="345" t="s">
        <v>275</v>
      </c>
      <c r="B15" s="999" t="s">
        <v>276</v>
      </c>
      <c r="C15" s="999"/>
      <c r="D15" s="346"/>
      <c r="E15" s="347">
        <v>4646</v>
      </c>
      <c r="F15" s="422">
        <v>70.36</v>
      </c>
      <c r="G15" s="354">
        <f>104.38+137.62</f>
        <v>242</v>
      </c>
      <c r="H15" s="349"/>
      <c r="I15" s="349"/>
      <c r="J15" s="349"/>
      <c r="K15" s="354"/>
      <c r="L15" s="354">
        <v>61.5</v>
      </c>
      <c r="M15" s="354">
        <v>25</v>
      </c>
      <c r="N15" s="408">
        <f>SUM(E15:M15)</f>
        <v>5044.8599999999997</v>
      </c>
      <c r="O15" s="351"/>
      <c r="P15" s="356"/>
    </row>
    <row r="16" spans="1:17" s="366" customFormat="1" ht="36" customHeight="1">
      <c r="A16" s="336" t="s">
        <v>277</v>
      </c>
      <c r="B16" s="1000" t="s">
        <v>278</v>
      </c>
      <c r="C16" s="1000"/>
      <c r="D16" s="357">
        <f>D20</f>
        <v>29934.39</v>
      </c>
      <c r="E16" s="358">
        <f>E25</f>
        <v>401740.56</v>
      </c>
      <c r="F16" s="359"/>
      <c r="G16" s="361"/>
      <c r="H16" s="362">
        <f>H23</f>
        <v>4820</v>
      </c>
      <c r="I16" s="360"/>
      <c r="J16" s="362">
        <f>J20</f>
        <v>11.6</v>
      </c>
      <c r="K16" s="363">
        <f>K20</f>
        <v>327.72</v>
      </c>
      <c r="L16" s="361">
        <f>L20</f>
        <v>0</v>
      </c>
      <c r="M16" s="361"/>
      <c r="N16" s="409">
        <f>SUM(D16:L16)</f>
        <v>436834.26999999996</v>
      </c>
      <c r="O16" s="364"/>
      <c r="P16" s="365"/>
    </row>
    <row r="17" spans="1:16" customFormat="1" ht="17.25" customHeight="1">
      <c r="A17" s="345" t="s">
        <v>214</v>
      </c>
      <c r="B17" s="997" t="s">
        <v>279</v>
      </c>
      <c r="C17" s="997"/>
      <c r="D17" s="367"/>
      <c r="E17" s="368"/>
      <c r="F17" s="369"/>
      <c r="G17" s="372"/>
      <c r="H17" s="373"/>
      <c r="I17" s="371"/>
      <c r="J17" s="374"/>
      <c r="K17" s="373"/>
      <c r="L17" s="372"/>
      <c r="M17" s="372"/>
      <c r="N17" s="410">
        <f t="shared" ref="N17:N26" si="2">SUM(D17:L17)</f>
        <v>0</v>
      </c>
      <c r="O17" s="375"/>
      <c r="P17" s="376"/>
    </row>
    <row r="18" spans="1:16" customFormat="1" ht="17.25" customHeight="1">
      <c r="A18" s="345" t="s">
        <v>181</v>
      </c>
      <c r="B18" s="997" t="s">
        <v>280</v>
      </c>
      <c r="C18" s="997"/>
      <c r="D18" s="367"/>
      <c r="E18" s="368"/>
      <c r="F18" s="370"/>
      <c r="G18" s="372"/>
      <c r="H18" s="373"/>
      <c r="I18" s="371"/>
      <c r="J18" s="374"/>
      <c r="K18" s="374"/>
      <c r="L18" s="372"/>
      <c r="M18" s="372"/>
      <c r="N18" s="410">
        <f t="shared" si="2"/>
        <v>0</v>
      </c>
      <c r="O18" s="375"/>
      <c r="P18" s="376"/>
    </row>
    <row r="19" spans="1:16" customFormat="1" ht="17.25" customHeight="1">
      <c r="A19" s="345" t="s">
        <v>178</v>
      </c>
      <c r="B19" s="997" t="s">
        <v>281</v>
      </c>
      <c r="C19" s="997"/>
      <c r="D19" s="367"/>
      <c r="E19" s="368"/>
      <c r="F19" s="370"/>
      <c r="G19" s="372"/>
      <c r="H19" s="373"/>
      <c r="I19" s="371"/>
      <c r="J19" s="374"/>
      <c r="K19" s="374"/>
      <c r="L19" s="372"/>
      <c r="M19" s="372"/>
      <c r="N19" s="411">
        <f t="shared" si="2"/>
        <v>0</v>
      </c>
      <c r="O19" s="375"/>
      <c r="P19" s="376"/>
    </row>
    <row r="20" spans="1:16" customFormat="1" ht="17.25" customHeight="1">
      <c r="A20" s="345" t="s">
        <v>273</v>
      </c>
      <c r="B20" s="997" t="s">
        <v>282</v>
      </c>
      <c r="C20" s="997"/>
      <c r="D20" s="423">
        <v>29934.39</v>
      </c>
      <c r="E20" s="368"/>
      <c r="F20" s="370"/>
      <c r="G20" s="372"/>
      <c r="H20" s="374"/>
      <c r="I20" s="372"/>
      <c r="J20" s="374">
        <v>11.6</v>
      </c>
      <c r="K20" s="374">
        <v>327.72</v>
      </c>
      <c r="L20" s="372"/>
      <c r="M20" s="372"/>
      <c r="N20" s="411">
        <f t="shared" si="2"/>
        <v>30273.71</v>
      </c>
      <c r="O20" s="375"/>
      <c r="P20" s="376"/>
    </row>
    <row r="21" spans="1:16" customFormat="1" ht="17.25" customHeight="1">
      <c r="A21" s="345" t="s">
        <v>283</v>
      </c>
      <c r="B21" s="997" t="s">
        <v>284</v>
      </c>
      <c r="C21" s="997"/>
      <c r="D21" s="367"/>
      <c r="E21" s="368"/>
      <c r="F21" s="370"/>
      <c r="G21" s="372"/>
      <c r="H21" s="374"/>
      <c r="I21" s="372"/>
      <c r="J21" s="374"/>
      <c r="K21" s="374"/>
      <c r="L21" s="372"/>
      <c r="M21" s="372"/>
      <c r="N21" s="411">
        <f t="shared" si="2"/>
        <v>0</v>
      </c>
      <c r="O21" s="375"/>
      <c r="P21" s="376"/>
    </row>
    <row r="22" spans="1:16" customFormat="1" ht="17.25" customHeight="1">
      <c r="A22" s="345" t="s">
        <v>275</v>
      </c>
      <c r="B22" s="997" t="s">
        <v>285</v>
      </c>
      <c r="C22" s="997"/>
      <c r="D22" s="367"/>
      <c r="E22" s="368"/>
      <c r="F22" s="370"/>
      <c r="G22" s="372"/>
      <c r="H22" s="374"/>
      <c r="I22" s="372"/>
      <c r="J22" s="372"/>
      <c r="K22" s="372"/>
      <c r="L22" s="372"/>
      <c r="M22" s="372"/>
      <c r="N22" s="411">
        <f t="shared" si="2"/>
        <v>0</v>
      </c>
      <c r="O22" s="375"/>
      <c r="P22" s="376"/>
    </row>
    <row r="23" spans="1:16" customFormat="1" ht="17.25" customHeight="1">
      <c r="A23" s="345" t="s">
        <v>286</v>
      </c>
      <c r="B23" s="997" t="s">
        <v>287</v>
      </c>
      <c r="C23" s="997"/>
      <c r="D23" s="367"/>
      <c r="E23" s="368"/>
      <c r="F23" s="370"/>
      <c r="G23" s="372"/>
      <c r="H23" s="374">
        <v>4820</v>
      </c>
      <c r="I23" s="372"/>
      <c r="J23" s="372"/>
      <c r="K23" s="372"/>
      <c r="L23" s="372"/>
      <c r="M23" s="372"/>
      <c r="N23" s="411">
        <f t="shared" si="2"/>
        <v>4820</v>
      </c>
      <c r="O23" s="375"/>
      <c r="P23" s="376"/>
    </row>
    <row r="24" spans="1:16" customFormat="1" ht="17.25" customHeight="1">
      <c r="A24" s="345" t="s">
        <v>288</v>
      </c>
      <c r="B24" s="997" t="s">
        <v>289</v>
      </c>
      <c r="C24" s="997"/>
      <c r="D24" s="367"/>
      <c r="E24" s="368"/>
      <c r="F24" s="370"/>
      <c r="G24" s="372"/>
      <c r="H24" s="371"/>
      <c r="I24" s="371"/>
      <c r="J24" s="372"/>
      <c r="K24" s="372"/>
      <c r="L24" s="372"/>
      <c r="M24" s="372"/>
      <c r="N24" s="411">
        <f t="shared" si="2"/>
        <v>0</v>
      </c>
      <c r="O24" s="375"/>
      <c r="P24" s="376"/>
    </row>
    <row r="25" spans="1:16" customFormat="1" ht="17.25" customHeight="1">
      <c r="A25" s="345" t="s">
        <v>290</v>
      </c>
      <c r="B25" s="995" t="s">
        <v>291</v>
      </c>
      <c r="C25" s="995"/>
      <c r="D25" s="367"/>
      <c r="E25" s="368">
        <v>401740.56</v>
      </c>
      <c r="F25" s="370"/>
      <c r="G25" s="372"/>
      <c r="H25" s="371"/>
      <c r="I25" s="371"/>
      <c r="J25" s="372"/>
      <c r="K25" s="372"/>
      <c r="L25" s="372"/>
      <c r="M25" s="372"/>
      <c r="N25" s="411">
        <f t="shared" si="2"/>
        <v>401740.56</v>
      </c>
      <c r="O25" s="375"/>
      <c r="P25" s="376"/>
    </row>
    <row r="26" spans="1:16" customFormat="1" ht="17.25" customHeight="1">
      <c r="A26" s="345" t="s">
        <v>292</v>
      </c>
      <c r="B26" s="995" t="s">
        <v>293</v>
      </c>
      <c r="C26" s="995"/>
      <c r="D26" s="367"/>
      <c r="E26" s="377"/>
      <c r="F26" s="370"/>
      <c r="G26" s="371"/>
      <c r="H26" s="371"/>
      <c r="I26" s="371"/>
      <c r="J26" s="372"/>
      <c r="K26" s="371"/>
      <c r="L26" s="371"/>
      <c r="M26" s="371"/>
      <c r="N26" s="410">
        <f t="shared" si="2"/>
        <v>0</v>
      </c>
      <c r="O26" s="375"/>
      <c r="P26" s="376"/>
    </row>
    <row r="27" spans="1:16" s="383" customFormat="1" ht="15.75" customHeight="1">
      <c r="A27" s="336" t="s">
        <v>294</v>
      </c>
      <c r="B27" s="996" t="s">
        <v>295</v>
      </c>
      <c r="C27" s="996"/>
      <c r="D27" s="378"/>
      <c r="E27" s="379"/>
      <c r="F27" s="380"/>
      <c r="G27" s="381"/>
      <c r="H27" s="381"/>
      <c r="I27" s="381"/>
      <c r="J27" s="381"/>
      <c r="K27" s="381"/>
      <c r="L27" s="381"/>
      <c r="M27" s="381"/>
      <c r="N27" s="412"/>
      <c r="O27" s="364"/>
    </row>
    <row r="28" spans="1:16" customFormat="1" ht="17.25" customHeight="1">
      <c r="A28" s="345" t="s">
        <v>178</v>
      </c>
      <c r="B28" s="995" t="s">
        <v>296</v>
      </c>
      <c r="C28" s="995"/>
      <c r="D28" s="367"/>
      <c r="E28" s="377"/>
      <c r="F28" s="370"/>
      <c r="G28" s="371"/>
      <c r="H28" s="371"/>
      <c r="I28" s="371"/>
      <c r="J28" s="371"/>
      <c r="K28" s="371"/>
      <c r="L28" s="371"/>
      <c r="M28" s="371"/>
      <c r="N28" s="413"/>
      <c r="O28" s="375"/>
      <c r="P28" s="376"/>
    </row>
    <row r="29" spans="1:16" s="383" customFormat="1" ht="15.75" customHeight="1">
      <c r="A29" s="336" t="s">
        <v>297</v>
      </c>
      <c r="B29" s="996" t="s">
        <v>298</v>
      </c>
      <c r="C29" s="996"/>
      <c r="D29" s="378"/>
      <c r="E29" s="385"/>
      <c r="F29" s="380"/>
      <c r="G29" s="381"/>
      <c r="H29" s="381"/>
      <c r="I29" s="381"/>
      <c r="J29" s="381"/>
      <c r="K29" s="381"/>
      <c r="L29" s="381"/>
      <c r="M29" s="381"/>
      <c r="N29" s="382"/>
    </row>
    <row r="30" spans="1:16" customFormat="1" ht="17.25" customHeight="1">
      <c r="A30" s="345" t="s">
        <v>181</v>
      </c>
      <c r="B30" s="995" t="s">
        <v>298</v>
      </c>
      <c r="C30" s="995"/>
      <c r="D30" s="367"/>
      <c r="E30" s="386"/>
      <c r="F30" s="370"/>
      <c r="G30" s="371"/>
      <c r="H30" s="371"/>
      <c r="I30" s="371"/>
      <c r="J30" s="371"/>
      <c r="K30" s="371"/>
      <c r="L30" s="371"/>
      <c r="M30" s="371"/>
      <c r="N30" s="384"/>
      <c r="O30" s="376"/>
      <c r="P30" s="376"/>
    </row>
    <row r="31" spans="1:16" s="366" customFormat="1" ht="17.25" customHeight="1">
      <c r="A31" s="336" t="s">
        <v>299</v>
      </c>
      <c r="B31" s="996" t="s">
        <v>300</v>
      </c>
      <c r="C31" s="996"/>
      <c r="D31" s="378"/>
      <c r="E31" s="385"/>
      <c r="F31" s="385"/>
      <c r="G31" s="381"/>
      <c r="H31" s="381"/>
      <c r="I31" s="381"/>
      <c r="J31" s="381"/>
      <c r="K31" s="381"/>
      <c r="L31" s="381"/>
      <c r="M31" s="381"/>
      <c r="N31" s="382"/>
    </row>
    <row r="32" spans="1:16" s="376" customFormat="1" ht="16.5" customHeight="1">
      <c r="A32" s="345" t="s">
        <v>181</v>
      </c>
      <c r="B32" s="995" t="s">
        <v>301</v>
      </c>
      <c r="C32" s="995"/>
      <c r="D32" s="367"/>
      <c r="E32" s="377"/>
      <c r="F32" s="370"/>
      <c r="G32" s="371"/>
      <c r="H32" s="371"/>
      <c r="I32" s="371"/>
      <c r="J32" s="371"/>
      <c r="K32" s="371"/>
      <c r="L32" s="371"/>
      <c r="M32" s="371"/>
      <c r="N32" s="384"/>
    </row>
    <row r="33" spans="1:16" s="376" customFormat="1" ht="17.25" customHeight="1">
      <c r="A33" s="345" t="s">
        <v>178</v>
      </c>
      <c r="B33" s="995" t="s">
        <v>302</v>
      </c>
      <c r="C33" s="995"/>
      <c r="D33" s="367"/>
      <c r="E33" s="377"/>
      <c r="F33" s="370"/>
      <c r="G33" s="371"/>
      <c r="H33" s="371"/>
      <c r="I33" s="371"/>
      <c r="J33" s="371"/>
      <c r="K33" s="371"/>
      <c r="L33" s="371"/>
      <c r="M33" s="371"/>
      <c r="N33" s="384"/>
    </row>
    <row r="34" spans="1:16" s="383" customFormat="1" ht="17.25" customHeight="1">
      <c r="A34" s="336" t="s">
        <v>303</v>
      </c>
      <c r="B34" s="996" t="s">
        <v>304</v>
      </c>
      <c r="C34" s="996"/>
      <c r="D34" s="378"/>
      <c r="E34" s="385"/>
      <c r="F34" s="380"/>
      <c r="G34" s="381"/>
      <c r="H34" s="381"/>
      <c r="I34" s="381"/>
      <c r="J34" s="381"/>
      <c r="K34" s="381"/>
      <c r="L34" s="381"/>
      <c r="M34" s="381"/>
      <c r="N34" s="382"/>
    </row>
    <row r="35" spans="1:16" customFormat="1" ht="19.5" customHeight="1">
      <c r="A35" s="345" t="s">
        <v>214</v>
      </c>
      <c r="B35" s="995" t="s">
        <v>301</v>
      </c>
      <c r="C35" s="995"/>
      <c r="D35" s="367"/>
      <c r="E35" s="386"/>
      <c r="F35" s="370"/>
      <c r="G35" s="371"/>
      <c r="H35" s="371"/>
      <c r="I35" s="371"/>
      <c r="J35" s="371"/>
      <c r="K35" s="371"/>
      <c r="L35" s="371"/>
      <c r="M35" s="371"/>
      <c r="N35" s="384"/>
      <c r="O35" s="376"/>
      <c r="P35" s="376"/>
    </row>
    <row r="36" spans="1:16" customFormat="1" ht="19.5" customHeight="1" thickBot="1">
      <c r="A36" s="387" t="s">
        <v>181</v>
      </c>
      <c r="B36" s="992" t="s">
        <v>302</v>
      </c>
      <c r="C36" s="992"/>
      <c r="D36" s="388"/>
      <c r="E36" s="389"/>
      <c r="F36" s="390"/>
      <c r="G36" s="391"/>
      <c r="H36" s="391"/>
      <c r="I36" s="391"/>
      <c r="J36" s="391"/>
      <c r="K36" s="391"/>
      <c r="L36" s="391"/>
      <c r="M36" s="391"/>
      <c r="N36" s="392"/>
      <c r="O36" s="376"/>
      <c r="P36" s="376"/>
    </row>
    <row r="37" spans="1:16" s="394" customFormat="1" ht="15" customHeight="1">
      <c r="A37" s="393"/>
      <c r="D37" s="395"/>
    </row>
    <row r="38" spans="1:16" s="300" customFormat="1" ht="12.75" customHeight="1">
      <c r="A38" s="300" t="s">
        <v>203</v>
      </c>
      <c r="D38" s="396"/>
      <c r="E38" s="397"/>
    </row>
    <row r="39" spans="1:16" s="399" customFormat="1" ht="11.25" customHeight="1">
      <c r="A39" s="398"/>
      <c r="B39" s="300"/>
      <c r="D39" s="400"/>
      <c r="E39" s="401"/>
    </row>
    <row r="40" spans="1:16" s="399" customFormat="1" ht="9.75" customHeight="1">
      <c r="A40" s="398"/>
      <c r="D40" s="400"/>
      <c r="E40" s="402"/>
    </row>
    <row r="41" spans="1:16">
      <c r="B41" s="403"/>
      <c r="C41" s="403"/>
    </row>
    <row r="42" spans="1:16" s="269" customFormat="1" ht="15">
      <c r="A42" s="98" t="s">
        <v>305</v>
      </c>
      <c r="B42" s="105"/>
      <c r="C42" s="98" t="s">
        <v>254</v>
      </c>
      <c r="D42" s="303"/>
      <c r="E42" s="303"/>
    </row>
    <row r="43" spans="1:16" s="269" customFormat="1" ht="12.75" customHeight="1">
      <c r="A43" s="993" t="s">
        <v>306</v>
      </c>
      <c r="B43" s="993"/>
      <c r="C43" s="98" t="s">
        <v>207</v>
      </c>
      <c r="D43" s="253"/>
      <c r="E43" s="253"/>
    </row>
    <row r="44" spans="1:16">
      <c r="B44" s="403"/>
      <c r="C44" s="403"/>
    </row>
    <row r="45" spans="1:16">
      <c r="B45" s="403"/>
      <c r="C45" s="403"/>
    </row>
    <row r="46" spans="1:16">
      <c r="B46" s="403"/>
      <c r="C46" s="403"/>
    </row>
    <row r="47" spans="1:16">
      <c r="B47" s="403"/>
      <c r="C47" s="403"/>
    </row>
    <row r="48" spans="1:16">
      <c r="B48" s="403"/>
      <c r="C48" s="403"/>
    </row>
    <row r="49" spans="2:5">
      <c r="B49" s="403"/>
      <c r="C49" s="403"/>
    </row>
    <row r="50" spans="2:5">
      <c r="B50" s="403"/>
      <c r="C50" s="403"/>
    </row>
    <row r="51" spans="2:5">
      <c r="B51" s="403"/>
      <c r="C51" s="403"/>
    </row>
    <row r="52" spans="2:5">
      <c r="B52" s="403"/>
      <c r="C52" s="403"/>
    </row>
    <row r="53" spans="2:5">
      <c r="B53" s="403"/>
      <c r="C53" s="405"/>
    </row>
    <row r="54" spans="2:5">
      <c r="B54" s="403"/>
      <c r="C54" s="405"/>
    </row>
    <row r="55" spans="2:5">
      <c r="B55" s="403"/>
      <c r="C55" s="405"/>
      <c r="E55" s="406"/>
    </row>
    <row r="56" spans="2:5">
      <c r="B56" s="403"/>
      <c r="C56" s="405"/>
      <c r="E56" s="406"/>
    </row>
    <row r="57" spans="2:5">
      <c r="B57" s="403"/>
      <c r="C57" s="405"/>
      <c r="E57" s="406"/>
    </row>
    <row r="58" spans="2:5">
      <c r="B58" s="403"/>
      <c r="C58" s="403"/>
      <c r="E58" s="406"/>
    </row>
    <row r="59" spans="2:5">
      <c r="B59" s="403"/>
      <c r="C59" s="403"/>
      <c r="E59" s="406"/>
    </row>
    <row r="60" spans="2:5">
      <c r="B60" s="403"/>
      <c r="C60" s="403"/>
      <c r="E60" s="406"/>
    </row>
    <row r="61" spans="2:5">
      <c r="B61" s="403"/>
      <c r="C61" s="403"/>
      <c r="E61" s="406"/>
    </row>
    <row r="62" spans="2:5">
      <c r="B62" s="403"/>
      <c r="C62" s="403"/>
      <c r="E62" s="406"/>
    </row>
    <row r="63" spans="2:5">
      <c r="B63" s="403"/>
      <c r="C63" s="403"/>
      <c r="E63" s="406"/>
    </row>
    <row r="64" spans="2:5">
      <c r="B64" s="403"/>
      <c r="C64" s="403"/>
    </row>
    <row r="65" spans="2:3">
      <c r="B65" s="403"/>
      <c r="C65" s="403"/>
    </row>
    <row r="66" spans="2:3">
      <c r="B66" s="403"/>
      <c r="C66" s="403"/>
    </row>
    <row r="67" spans="2:3">
      <c r="B67" s="403"/>
      <c r="C67" s="403"/>
    </row>
    <row r="68" spans="2:3">
      <c r="B68" s="403"/>
      <c r="C68" s="403"/>
    </row>
    <row r="69" spans="2:3">
      <c r="B69" s="403"/>
      <c r="C69" s="403"/>
    </row>
    <row r="70" spans="2:3">
      <c r="B70" s="403"/>
      <c r="C70" s="403"/>
    </row>
    <row r="71" spans="2:3">
      <c r="B71" s="403"/>
      <c r="C71" s="403"/>
    </row>
    <row r="72" spans="2:3">
      <c r="B72" s="403"/>
      <c r="C72" s="403"/>
    </row>
    <row r="73" spans="2:3">
      <c r="B73" s="403"/>
      <c r="C73" s="403"/>
    </row>
    <row r="74" spans="2:3">
      <c r="B74" s="403"/>
      <c r="C74" s="403"/>
    </row>
    <row r="75" spans="2:3">
      <c r="B75" s="403"/>
      <c r="C75" s="403"/>
    </row>
    <row r="76" spans="2:3">
      <c r="B76" s="403"/>
      <c r="C76" s="403"/>
    </row>
    <row r="77" spans="2:3">
      <c r="B77" s="403"/>
      <c r="C77" s="403"/>
    </row>
    <row r="78" spans="2:3">
      <c r="B78" s="403"/>
      <c r="C78" s="403"/>
    </row>
    <row r="79" spans="2:3">
      <c r="B79" s="403"/>
      <c r="C79" s="403"/>
    </row>
    <row r="80" spans="2:3">
      <c r="B80" s="403"/>
      <c r="C80" s="403"/>
    </row>
    <row r="81" spans="2:3">
      <c r="B81" s="403"/>
      <c r="C81" s="403"/>
    </row>
    <row r="82" spans="2:3">
      <c r="B82" s="403"/>
      <c r="C82" s="403"/>
    </row>
    <row r="83" spans="2:3">
      <c r="B83" s="403"/>
      <c r="C83" s="403"/>
    </row>
    <row r="84" spans="2:3">
      <c r="B84" s="403"/>
      <c r="C84" s="403"/>
    </row>
    <row r="85" spans="2:3">
      <c r="B85" s="403"/>
      <c r="C85" s="403"/>
    </row>
    <row r="86" spans="2:3">
      <c r="B86" s="403"/>
      <c r="C86" s="403"/>
    </row>
    <row r="87" spans="2:3">
      <c r="B87" s="403"/>
      <c r="C87" s="403"/>
    </row>
    <row r="88" spans="2:3">
      <c r="B88" s="403"/>
      <c r="C88" s="403"/>
    </row>
    <row r="89" spans="2:3">
      <c r="B89" s="403"/>
      <c r="C89" s="403"/>
    </row>
    <row r="90" spans="2:3">
      <c r="B90" s="403"/>
      <c r="C90" s="403"/>
    </row>
    <row r="91" spans="2:3">
      <c r="B91" s="403"/>
      <c r="C91" s="403"/>
    </row>
    <row r="92" spans="2:3">
      <c r="B92" s="403"/>
      <c r="C92" s="403"/>
    </row>
    <row r="93" spans="2:3">
      <c r="B93" s="403"/>
      <c r="C93" s="403"/>
    </row>
    <row r="94" spans="2:3">
      <c r="B94" s="403"/>
      <c r="C94" s="403"/>
    </row>
    <row r="95" spans="2:3">
      <c r="B95" s="403"/>
      <c r="C95" s="403"/>
    </row>
    <row r="96" spans="2:3">
      <c r="B96" s="403"/>
      <c r="C96" s="403"/>
    </row>
    <row r="97" spans="2:3">
      <c r="B97" s="403"/>
      <c r="C97" s="403"/>
    </row>
    <row r="98" spans="2:3">
      <c r="B98" s="403"/>
      <c r="C98" s="403"/>
    </row>
    <row r="99" spans="2:3">
      <c r="B99" s="403"/>
      <c r="C99" s="403"/>
    </row>
    <row r="100" spans="2:3">
      <c r="B100" s="403"/>
      <c r="C100" s="403"/>
    </row>
    <row r="101" spans="2:3">
      <c r="B101" s="403"/>
      <c r="C101" s="403"/>
    </row>
    <row r="102" spans="2:3">
      <c r="B102" s="403"/>
      <c r="C102" s="403"/>
    </row>
    <row r="103" spans="2:3">
      <c r="B103" s="403"/>
      <c r="C103" s="403"/>
    </row>
    <row r="104" spans="2:3">
      <c r="B104" s="403"/>
      <c r="C104" s="403"/>
    </row>
    <row r="105" spans="2:3">
      <c r="B105" s="403"/>
      <c r="C105" s="403"/>
    </row>
    <row r="106" spans="2:3">
      <c r="B106" s="403"/>
      <c r="C106" s="403"/>
    </row>
    <row r="107" spans="2:3">
      <c r="B107" s="403"/>
      <c r="C107" s="403"/>
    </row>
    <row r="108" spans="2:3">
      <c r="B108" s="403"/>
      <c r="C108" s="403"/>
    </row>
    <row r="109" spans="2:3">
      <c r="B109" s="403"/>
      <c r="C109" s="403"/>
    </row>
    <row r="110" spans="2:3">
      <c r="B110" s="403"/>
      <c r="C110" s="403"/>
    </row>
    <row r="111" spans="2:3">
      <c r="B111" s="403"/>
      <c r="C111" s="403"/>
    </row>
    <row r="112" spans="2:3">
      <c r="B112" s="403"/>
      <c r="C112" s="403"/>
    </row>
    <row r="113" spans="2:3">
      <c r="B113" s="403"/>
      <c r="C113" s="403"/>
    </row>
    <row r="114" spans="2:3">
      <c r="B114" s="403"/>
      <c r="C114" s="403"/>
    </row>
    <row r="115" spans="2:3">
      <c r="B115" s="403"/>
      <c r="C115" s="403"/>
    </row>
    <row r="116" spans="2:3">
      <c r="B116" s="403"/>
      <c r="C116" s="403"/>
    </row>
    <row r="117" spans="2:3">
      <c r="B117" s="403"/>
      <c r="C117" s="403"/>
    </row>
    <row r="118" spans="2:3">
      <c r="B118" s="403"/>
      <c r="C118" s="403"/>
    </row>
    <row r="119" spans="2:3">
      <c r="B119" s="403"/>
      <c r="C119" s="403"/>
    </row>
    <row r="120" spans="2:3">
      <c r="B120" s="403"/>
      <c r="C120" s="403"/>
    </row>
    <row r="121" spans="2:3">
      <c r="B121" s="403"/>
      <c r="C121" s="403"/>
    </row>
    <row r="122" spans="2:3">
      <c r="B122" s="403"/>
      <c r="C122" s="403"/>
    </row>
    <row r="123" spans="2:3">
      <c r="B123" s="403"/>
      <c r="C123" s="403"/>
    </row>
    <row r="124" spans="2:3">
      <c r="B124" s="403"/>
      <c r="C124" s="403"/>
    </row>
    <row r="125" spans="2:3">
      <c r="B125" s="403"/>
      <c r="C125" s="403"/>
    </row>
    <row r="126" spans="2:3">
      <c r="B126" s="403"/>
      <c r="C126" s="403"/>
    </row>
    <row r="127" spans="2:3">
      <c r="B127" s="403"/>
      <c r="C127" s="403"/>
    </row>
    <row r="128" spans="2:3">
      <c r="B128" s="403"/>
      <c r="C128" s="403"/>
    </row>
    <row r="129" spans="2:3">
      <c r="B129" s="403"/>
      <c r="C129" s="403"/>
    </row>
    <row r="130" spans="2:3">
      <c r="B130" s="403"/>
      <c r="C130" s="403"/>
    </row>
    <row r="131" spans="2:3">
      <c r="B131" s="403"/>
      <c r="C131" s="403"/>
    </row>
    <row r="132" spans="2:3">
      <c r="B132" s="403"/>
      <c r="C132" s="403"/>
    </row>
  </sheetData>
  <mergeCells count="35">
    <mergeCell ref="A5:B5"/>
    <mergeCell ref="A7:N7"/>
    <mergeCell ref="B8:C8"/>
    <mergeCell ref="A9:A11"/>
    <mergeCell ref="B9:C9"/>
    <mergeCell ref="B10:C10"/>
    <mergeCell ref="B11:C11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6:C36"/>
    <mergeCell ref="A43:B43"/>
    <mergeCell ref="A2:B3"/>
    <mergeCell ref="F2:J2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A2" sqref="A2:B2"/>
    </sheetView>
  </sheetViews>
  <sheetFormatPr defaultRowHeight="15"/>
  <cols>
    <col min="1" max="1" width="6.85546875" style="269" customWidth="1"/>
    <col min="2" max="2" width="29.5703125" style="269" customWidth="1"/>
    <col min="3" max="3" width="26.7109375" style="269" customWidth="1"/>
    <col min="4" max="4" width="12.5703125" style="269" customWidth="1"/>
    <col min="5" max="5" width="17.42578125" style="269" customWidth="1"/>
    <col min="6" max="6" width="18.42578125" style="269" customWidth="1"/>
    <col min="7" max="7" width="17.7109375" style="269" customWidth="1"/>
    <col min="8" max="8" width="15.85546875" style="269" customWidth="1"/>
    <col min="9" max="9" width="24.28515625" style="269" customWidth="1"/>
    <col min="10" max="10" width="2.140625" style="269" customWidth="1"/>
    <col min="11" max="12" width="9.140625" style="269"/>
    <col min="13" max="13" width="16.5703125" style="269" bestFit="1" customWidth="1"/>
    <col min="14" max="14" width="17.7109375" style="269" bestFit="1" customWidth="1"/>
    <col min="15" max="254" width="9.140625" style="269"/>
    <col min="255" max="255" width="6.85546875" style="269" customWidth="1"/>
    <col min="256" max="256" width="29.5703125" style="269" customWidth="1"/>
    <col min="257" max="257" width="26.7109375" style="269" customWidth="1"/>
    <col min="258" max="258" width="12.5703125" style="269" customWidth="1"/>
    <col min="259" max="260" width="16.7109375" style="269" customWidth="1"/>
    <col min="261" max="261" width="17.42578125" style="269" customWidth="1"/>
    <col min="262" max="262" width="17.28515625" style="269" customWidth="1"/>
    <col min="263" max="263" width="17.7109375" style="269" customWidth="1"/>
    <col min="264" max="264" width="15.85546875" style="269" customWidth="1"/>
    <col min="265" max="265" width="24.28515625" style="269" customWidth="1"/>
    <col min="266" max="266" width="2.140625" style="269" customWidth="1"/>
    <col min="267" max="268" width="9.140625" style="269"/>
    <col min="269" max="269" width="16.5703125" style="269" bestFit="1" customWidth="1"/>
    <col min="270" max="270" width="17.7109375" style="269" bestFit="1" customWidth="1"/>
    <col min="271" max="510" width="9.140625" style="269"/>
    <col min="511" max="511" width="6.85546875" style="269" customWidth="1"/>
    <col min="512" max="512" width="29.5703125" style="269" customWidth="1"/>
    <col min="513" max="513" width="26.7109375" style="269" customWidth="1"/>
    <col min="514" max="514" width="12.5703125" style="269" customWidth="1"/>
    <col min="515" max="516" width="16.7109375" style="269" customWidth="1"/>
    <col min="517" max="517" width="17.42578125" style="269" customWidth="1"/>
    <col min="518" max="518" width="17.28515625" style="269" customWidth="1"/>
    <col min="519" max="519" width="17.7109375" style="269" customWidth="1"/>
    <col min="520" max="520" width="15.85546875" style="269" customWidth="1"/>
    <col min="521" max="521" width="24.28515625" style="269" customWidth="1"/>
    <col min="522" max="522" width="2.140625" style="269" customWidth="1"/>
    <col min="523" max="524" width="9.140625" style="269"/>
    <col min="525" max="525" width="16.5703125" style="269" bestFit="1" customWidth="1"/>
    <col min="526" max="526" width="17.7109375" style="269" bestFit="1" customWidth="1"/>
    <col min="527" max="766" width="9.140625" style="269"/>
    <col min="767" max="767" width="6.85546875" style="269" customWidth="1"/>
    <col min="768" max="768" width="29.5703125" style="269" customWidth="1"/>
    <col min="769" max="769" width="26.7109375" style="269" customWidth="1"/>
    <col min="770" max="770" width="12.5703125" style="269" customWidth="1"/>
    <col min="771" max="772" width="16.7109375" style="269" customWidth="1"/>
    <col min="773" max="773" width="17.42578125" style="269" customWidth="1"/>
    <col min="774" max="774" width="17.28515625" style="269" customWidth="1"/>
    <col min="775" max="775" width="17.7109375" style="269" customWidth="1"/>
    <col min="776" max="776" width="15.85546875" style="269" customWidth="1"/>
    <col min="777" max="777" width="24.28515625" style="269" customWidth="1"/>
    <col min="778" max="778" width="2.140625" style="269" customWidth="1"/>
    <col min="779" max="780" width="9.140625" style="269"/>
    <col min="781" max="781" width="16.5703125" style="269" bestFit="1" customWidth="1"/>
    <col min="782" max="782" width="17.7109375" style="269" bestFit="1" customWidth="1"/>
    <col min="783" max="1022" width="9.140625" style="269"/>
    <col min="1023" max="1023" width="6.85546875" style="269" customWidth="1"/>
    <col min="1024" max="1024" width="29.5703125" style="269" customWidth="1"/>
    <col min="1025" max="1025" width="26.7109375" style="269" customWidth="1"/>
    <col min="1026" max="1026" width="12.5703125" style="269" customWidth="1"/>
    <col min="1027" max="1028" width="16.7109375" style="269" customWidth="1"/>
    <col min="1029" max="1029" width="17.42578125" style="269" customWidth="1"/>
    <col min="1030" max="1030" width="17.28515625" style="269" customWidth="1"/>
    <col min="1031" max="1031" width="17.7109375" style="269" customWidth="1"/>
    <col min="1032" max="1032" width="15.85546875" style="269" customWidth="1"/>
    <col min="1033" max="1033" width="24.28515625" style="269" customWidth="1"/>
    <col min="1034" max="1034" width="2.140625" style="269" customWidth="1"/>
    <col min="1035" max="1036" width="9.140625" style="269"/>
    <col min="1037" max="1037" width="16.5703125" style="269" bestFit="1" customWidth="1"/>
    <col min="1038" max="1038" width="17.7109375" style="269" bestFit="1" customWidth="1"/>
    <col min="1039" max="1278" width="9.140625" style="269"/>
    <col min="1279" max="1279" width="6.85546875" style="269" customWidth="1"/>
    <col min="1280" max="1280" width="29.5703125" style="269" customWidth="1"/>
    <col min="1281" max="1281" width="26.7109375" style="269" customWidth="1"/>
    <col min="1282" max="1282" width="12.5703125" style="269" customWidth="1"/>
    <col min="1283" max="1284" width="16.7109375" style="269" customWidth="1"/>
    <col min="1285" max="1285" width="17.42578125" style="269" customWidth="1"/>
    <col min="1286" max="1286" width="17.28515625" style="269" customWidth="1"/>
    <col min="1287" max="1287" width="17.7109375" style="269" customWidth="1"/>
    <col min="1288" max="1288" width="15.85546875" style="269" customWidth="1"/>
    <col min="1289" max="1289" width="24.28515625" style="269" customWidth="1"/>
    <col min="1290" max="1290" width="2.140625" style="269" customWidth="1"/>
    <col min="1291" max="1292" width="9.140625" style="269"/>
    <col min="1293" max="1293" width="16.5703125" style="269" bestFit="1" customWidth="1"/>
    <col min="1294" max="1294" width="17.7109375" style="269" bestFit="1" customWidth="1"/>
    <col min="1295" max="1534" width="9.140625" style="269"/>
    <col min="1535" max="1535" width="6.85546875" style="269" customWidth="1"/>
    <col min="1536" max="1536" width="29.5703125" style="269" customWidth="1"/>
    <col min="1537" max="1537" width="26.7109375" style="269" customWidth="1"/>
    <col min="1538" max="1538" width="12.5703125" style="269" customWidth="1"/>
    <col min="1539" max="1540" width="16.7109375" style="269" customWidth="1"/>
    <col min="1541" max="1541" width="17.42578125" style="269" customWidth="1"/>
    <col min="1542" max="1542" width="17.28515625" style="269" customWidth="1"/>
    <col min="1543" max="1543" width="17.7109375" style="269" customWidth="1"/>
    <col min="1544" max="1544" width="15.85546875" style="269" customWidth="1"/>
    <col min="1545" max="1545" width="24.28515625" style="269" customWidth="1"/>
    <col min="1546" max="1546" width="2.140625" style="269" customWidth="1"/>
    <col min="1547" max="1548" width="9.140625" style="269"/>
    <col min="1549" max="1549" width="16.5703125" style="269" bestFit="1" customWidth="1"/>
    <col min="1550" max="1550" width="17.7109375" style="269" bestFit="1" customWidth="1"/>
    <col min="1551" max="1790" width="9.140625" style="269"/>
    <col min="1791" max="1791" width="6.85546875" style="269" customWidth="1"/>
    <col min="1792" max="1792" width="29.5703125" style="269" customWidth="1"/>
    <col min="1793" max="1793" width="26.7109375" style="269" customWidth="1"/>
    <col min="1794" max="1794" width="12.5703125" style="269" customWidth="1"/>
    <col min="1795" max="1796" width="16.7109375" style="269" customWidth="1"/>
    <col min="1797" max="1797" width="17.42578125" style="269" customWidth="1"/>
    <col min="1798" max="1798" width="17.28515625" style="269" customWidth="1"/>
    <col min="1799" max="1799" width="17.7109375" style="269" customWidth="1"/>
    <col min="1800" max="1800" width="15.85546875" style="269" customWidth="1"/>
    <col min="1801" max="1801" width="24.28515625" style="269" customWidth="1"/>
    <col min="1802" max="1802" width="2.140625" style="269" customWidth="1"/>
    <col min="1803" max="1804" width="9.140625" style="269"/>
    <col min="1805" max="1805" width="16.5703125" style="269" bestFit="1" customWidth="1"/>
    <col min="1806" max="1806" width="17.7109375" style="269" bestFit="1" customWidth="1"/>
    <col min="1807" max="2046" width="9.140625" style="269"/>
    <col min="2047" max="2047" width="6.85546875" style="269" customWidth="1"/>
    <col min="2048" max="2048" width="29.5703125" style="269" customWidth="1"/>
    <col min="2049" max="2049" width="26.7109375" style="269" customWidth="1"/>
    <col min="2050" max="2050" width="12.5703125" style="269" customWidth="1"/>
    <col min="2051" max="2052" width="16.7109375" style="269" customWidth="1"/>
    <col min="2053" max="2053" width="17.42578125" style="269" customWidth="1"/>
    <col min="2054" max="2054" width="17.28515625" style="269" customWidth="1"/>
    <col min="2055" max="2055" width="17.7109375" style="269" customWidth="1"/>
    <col min="2056" max="2056" width="15.85546875" style="269" customWidth="1"/>
    <col min="2057" max="2057" width="24.28515625" style="269" customWidth="1"/>
    <col min="2058" max="2058" width="2.140625" style="269" customWidth="1"/>
    <col min="2059" max="2060" width="9.140625" style="269"/>
    <col min="2061" max="2061" width="16.5703125" style="269" bestFit="1" customWidth="1"/>
    <col min="2062" max="2062" width="17.7109375" style="269" bestFit="1" customWidth="1"/>
    <col min="2063" max="2302" width="9.140625" style="269"/>
    <col min="2303" max="2303" width="6.85546875" style="269" customWidth="1"/>
    <col min="2304" max="2304" width="29.5703125" style="269" customWidth="1"/>
    <col min="2305" max="2305" width="26.7109375" style="269" customWidth="1"/>
    <col min="2306" max="2306" width="12.5703125" style="269" customWidth="1"/>
    <col min="2307" max="2308" width="16.7109375" style="269" customWidth="1"/>
    <col min="2309" max="2309" width="17.42578125" style="269" customWidth="1"/>
    <col min="2310" max="2310" width="17.28515625" style="269" customWidth="1"/>
    <col min="2311" max="2311" width="17.7109375" style="269" customWidth="1"/>
    <col min="2312" max="2312" width="15.85546875" style="269" customWidth="1"/>
    <col min="2313" max="2313" width="24.28515625" style="269" customWidth="1"/>
    <col min="2314" max="2314" width="2.140625" style="269" customWidth="1"/>
    <col min="2315" max="2316" width="9.140625" style="269"/>
    <col min="2317" max="2317" width="16.5703125" style="269" bestFit="1" customWidth="1"/>
    <col min="2318" max="2318" width="17.7109375" style="269" bestFit="1" customWidth="1"/>
    <col min="2319" max="2558" width="9.140625" style="269"/>
    <col min="2559" max="2559" width="6.85546875" style="269" customWidth="1"/>
    <col min="2560" max="2560" width="29.5703125" style="269" customWidth="1"/>
    <col min="2561" max="2561" width="26.7109375" style="269" customWidth="1"/>
    <col min="2562" max="2562" width="12.5703125" style="269" customWidth="1"/>
    <col min="2563" max="2564" width="16.7109375" style="269" customWidth="1"/>
    <col min="2565" max="2565" width="17.42578125" style="269" customWidth="1"/>
    <col min="2566" max="2566" width="17.28515625" style="269" customWidth="1"/>
    <col min="2567" max="2567" width="17.7109375" style="269" customWidth="1"/>
    <col min="2568" max="2568" width="15.85546875" style="269" customWidth="1"/>
    <col min="2569" max="2569" width="24.28515625" style="269" customWidth="1"/>
    <col min="2570" max="2570" width="2.140625" style="269" customWidth="1"/>
    <col min="2571" max="2572" width="9.140625" style="269"/>
    <col min="2573" max="2573" width="16.5703125" style="269" bestFit="1" customWidth="1"/>
    <col min="2574" max="2574" width="17.7109375" style="269" bestFit="1" customWidth="1"/>
    <col min="2575" max="2814" width="9.140625" style="269"/>
    <col min="2815" max="2815" width="6.85546875" style="269" customWidth="1"/>
    <col min="2816" max="2816" width="29.5703125" style="269" customWidth="1"/>
    <col min="2817" max="2817" width="26.7109375" style="269" customWidth="1"/>
    <col min="2818" max="2818" width="12.5703125" style="269" customWidth="1"/>
    <col min="2819" max="2820" width="16.7109375" style="269" customWidth="1"/>
    <col min="2821" max="2821" width="17.42578125" style="269" customWidth="1"/>
    <col min="2822" max="2822" width="17.28515625" style="269" customWidth="1"/>
    <col min="2823" max="2823" width="17.7109375" style="269" customWidth="1"/>
    <col min="2824" max="2824" width="15.85546875" style="269" customWidth="1"/>
    <col min="2825" max="2825" width="24.28515625" style="269" customWidth="1"/>
    <col min="2826" max="2826" width="2.140625" style="269" customWidth="1"/>
    <col min="2827" max="2828" width="9.140625" style="269"/>
    <col min="2829" max="2829" width="16.5703125" style="269" bestFit="1" customWidth="1"/>
    <col min="2830" max="2830" width="17.7109375" style="269" bestFit="1" customWidth="1"/>
    <col min="2831" max="3070" width="9.140625" style="269"/>
    <col min="3071" max="3071" width="6.85546875" style="269" customWidth="1"/>
    <col min="3072" max="3072" width="29.5703125" style="269" customWidth="1"/>
    <col min="3073" max="3073" width="26.7109375" style="269" customWidth="1"/>
    <col min="3074" max="3074" width="12.5703125" style="269" customWidth="1"/>
    <col min="3075" max="3076" width="16.7109375" style="269" customWidth="1"/>
    <col min="3077" max="3077" width="17.42578125" style="269" customWidth="1"/>
    <col min="3078" max="3078" width="17.28515625" style="269" customWidth="1"/>
    <col min="3079" max="3079" width="17.7109375" style="269" customWidth="1"/>
    <col min="3080" max="3080" width="15.85546875" style="269" customWidth="1"/>
    <col min="3081" max="3081" width="24.28515625" style="269" customWidth="1"/>
    <col min="3082" max="3082" width="2.140625" style="269" customWidth="1"/>
    <col min="3083" max="3084" width="9.140625" style="269"/>
    <col min="3085" max="3085" width="16.5703125" style="269" bestFit="1" customWidth="1"/>
    <col min="3086" max="3086" width="17.7109375" style="269" bestFit="1" customWidth="1"/>
    <col min="3087" max="3326" width="9.140625" style="269"/>
    <col min="3327" max="3327" width="6.85546875" style="269" customWidth="1"/>
    <col min="3328" max="3328" width="29.5703125" style="269" customWidth="1"/>
    <col min="3329" max="3329" width="26.7109375" style="269" customWidth="1"/>
    <col min="3330" max="3330" width="12.5703125" style="269" customWidth="1"/>
    <col min="3331" max="3332" width="16.7109375" style="269" customWidth="1"/>
    <col min="3333" max="3333" width="17.42578125" style="269" customWidth="1"/>
    <col min="3334" max="3334" width="17.28515625" style="269" customWidth="1"/>
    <col min="3335" max="3335" width="17.7109375" style="269" customWidth="1"/>
    <col min="3336" max="3336" width="15.85546875" style="269" customWidth="1"/>
    <col min="3337" max="3337" width="24.28515625" style="269" customWidth="1"/>
    <col min="3338" max="3338" width="2.140625" style="269" customWidth="1"/>
    <col min="3339" max="3340" width="9.140625" style="269"/>
    <col min="3341" max="3341" width="16.5703125" style="269" bestFit="1" customWidth="1"/>
    <col min="3342" max="3342" width="17.7109375" style="269" bestFit="1" customWidth="1"/>
    <col min="3343" max="3582" width="9.140625" style="269"/>
    <col min="3583" max="3583" width="6.85546875" style="269" customWidth="1"/>
    <col min="3584" max="3584" width="29.5703125" style="269" customWidth="1"/>
    <col min="3585" max="3585" width="26.7109375" style="269" customWidth="1"/>
    <col min="3586" max="3586" width="12.5703125" style="269" customWidth="1"/>
    <col min="3587" max="3588" width="16.7109375" style="269" customWidth="1"/>
    <col min="3589" max="3589" width="17.42578125" style="269" customWidth="1"/>
    <col min="3590" max="3590" width="17.28515625" style="269" customWidth="1"/>
    <col min="3591" max="3591" width="17.7109375" style="269" customWidth="1"/>
    <col min="3592" max="3592" width="15.85546875" style="269" customWidth="1"/>
    <col min="3593" max="3593" width="24.28515625" style="269" customWidth="1"/>
    <col min="3594" max="3594" width="2.140625" style="269" customWidth="1"/>
    <col min="3595" max="3596" width="9.140625" style="269"/>
    <col min="3597" max="3597" width="16.5703125" style="269" bestFit="1" customWidth="1"/>
    <col min="3598" max="3598" width="17.7109375" style="269" bestFit="1" customWidth="1"/>
    <col min="3599" max="3838" width="9.140625" style="269"/>
    <col min="3839" max="3839" width="6.85546875" style="269" customWidth="1"/>
    <col min="3840" max="3840" width="29.5703125" style="269" customWidth="1"/>
    <col min="3841" max="3841" width="26.7109375" style="269" customWidth="1"/>
    <col min="3842" max="3842" width="12.5703125" style="269" customWidth="1"/>
    <col min="3843" max="3844" width="16.7109375" style="269" customWidth="1"/>
    <col min="3845" max="3845" width="17.42578125" style="269" customWidth="1"/>
    <col min="3846" max="3846" width="17.28515625" style="269" customWidth="1"/>
    <col min="3847" max="3847" width="17.7109375" style="269" customWidth="1"/>
    <col min="3848" max="3848" width="15.85546875" style="269" customWidth="1"/>
    <col min="3849" max="3849" width="24.28515625" style="269" customWidth="1"/>
    <col min="3850" max="3850" width="2.140625" style="269" customWidth="1"/>
    <col min="3851" max="3852" width="9.140625" style="269"/>
    <col min="3853" max="3853" width="16.5703125" style="269" bestFit="1" customWidth="1"/>
    <col min="3854" max="3854" width="17.7109375" style="269" bestFit="1" customWidth="1"/>
    <col min="3855" max="4094" width="9.140625" style="269"/>
    <col min="4095" max="4095" width="6.85546875" style="269" customWidth="1"/>
    <col min="4096" max="4096" width="29.5703125" style="269" customWidth="1"/>
    <col min="4097" max="4097" width="26.7109375" style="269" customWidth="1"/>
    <col min="4098" max="4098" width="12.5703125" style="269" customWidth="1"/>
    <col min="4099" max="4100" width="16.7109375" style="269" customWidth="1"/>
    <col min="4101" max="4101" width="17.42578125" style="269" customWidth="1"/>
    <col min="4102" max="4102" width="17.28515625" style="269" customWidth="1"/>
    <col min="4103" max="4103" width="17.7109375" style="269" customWidth="1"/>
    <col min="4104" max="4104" width="15.85546875" style="269" customWidth="1"/>
    <col min="4105" max="4105" width="24.28515625" style="269" customWidth="1"/>
    <col min="4106" max="4106" width="2.140625" style="269" customWidth="1"/>
    <col min="4107" max="4108" width="9.140625" style="269"/>
    <col min="4109" max="4109" width="16.5703125" style="269" bestFit="1" customWidth="1"/>
    <col min="4110" max="4110" width="17.7109375" style="269" bestFit="1" customWidth="1"/>
    <col min="4111" max="4350" width="9.140625" style="269"/>
    <col min="4351" max="4351" width="6.85546875" style="269" customWidth="1"/>
    <col min="4352" max="4352" width="29.5703125" style="269" customWidth="1"/>
    <col min="4353" max="4353" width="26.7109375" style="269" customWidth="1"/>
    <col min="4354" max="4354" width="12.5703125" style="269" customWidth="1"/>
    <col min="4355" max="4356" width="16.7109375" style="269" customWidth="1"/>
    <col min="4357" max="4357" width="17.42578125" style="269" customWidth="1"/>
    <col min="4358" max="4358" width="17.28515625" style="269" customWidth="1"/>
    <col min="4359" max="4359" width="17.7109375" style="269" customWidth="1"/>
    <col min="4360" max="4360" width="15.85546875" style="269" customWidth="1"/>
    <col min="4361" max="4361" width="24.28515625" style="269" customWidth="1"/>
    <col min="4362" max="4362" width="2.140625" style="269" customWidth="1"/>
    <col min="4363" max="4364" width="9.140625" style="269"/>
    <col min="4365" max="4365" width="16.5703125" style="269" bestFit="1" customWidth="1"/>
    <col min="4366" max="4366" width="17.7109375" style="269" bestFit="1" customWidth="1"/>
    <col min="4367" max="4606" width="9.140625" style="269"/>
    <col min="4607" max="4607" width="6.85546875" style="269" customWidth="1"/>
    <col min="4608" max="4608" width="29.5703125" style="269" customWidth="1"/>
    <col min="4609" max="4609" width="26.7109375" style="269" customWidth="1"/>
    <col min="4610" max="4610" width="12.5703125" style="269" customWidth="1"/>
    <col min="4611" max="4612" width="16.7109375" style="269" customWidth="1"/>
    <col min="4613" max="4613" width="17.42578125" style="269" customWidth="1"/>
    <col min="4614" max="4614" width="17.28515625" style="269" customWidth="1"/>
    <col min="4615" max="4615" width="17.7109375" style="269" customWidth="1"/>
    <col min="4616" max="4616" width="15.85546875" style="269" customWidth="1"/>
    <col min="4617" max="4617" width="24.28515625" style="269" customWidth="1"/>
    <col min="4618" max="4618" width="2.140625" style="269" customWidth="1"/>
    <col min="4619" max="4620" width="9.140625" style="269"/>
    <col min="4621" max="4621" width="16.5703125" style="269" bestFit="1" customWidth="1"/>
    <col min="4622" max="4622" width="17.7109375" style="269" bestFit="1" customWidth="1"/>
    <col min="4623" max="4862" width="9.140625" style="269"/>
    <col min="4863" max="4863" width="6.85546875" style="269" customWidth="1"/>
    <col min="4864" max="4864" width="29.5703125" style="269" customWidth="1"/>
    <col min="4865" max="4865" width="26.7109375" style="269" customWidth="1"/>
    <col min="4866" max="4866" width="12.5703125" style="269" customWidth="1"/>
    <col min="4867" max="4868" width="16.7109375" style="269" customWidth="1"/>
    <col min="4869" max="4869" width="17.42578125" style="269" customWidth="1"/>
    <col min="4870" max="4870" width="17.28515625" style="269" customWidth="1"/>
    <col min="4871" max="4871" width="17.7109375" style="269" customWidth="1"/>
    <col min="4872" max="4872" width="15.85546875" style="269" customWidth="1"/>
    <col min="4873" max="4873" width="24.28515625" style="269" customWidth="1"/>
    <col min="4874" max="4874" width="2.140625" style="269" customWidth="1"/>
    <col min="4875" max="4876" width="9.140625" style="269"/>
    <col min="4877" max="4877" width="16.5703125" style="269" bestFit="1" customWidth="1"/>
    <col min="4878" max="4878" width="17.7109375" style="269" bestFit="1" customWidth="1"/>
    <col min="4879" max="5118" width="9.140625" style="269"/>
    <col min="5119" max="5119" width="6.85546875" style="269" customWidth="1"/>
    <col min="5120" max="5120" width="29.5703125" style="269" customWidth="1"/>
    <col min="5121" max="5121" width="26.7109375" style="269" customWidth="1"/>
    <col min="5122" max="5122" width="12.5703125" style="269" customWidth="1"/>
    <col min="5123" max="5124" width="16.7109375" style="269" customWidth="1"/>
    <col min="5125" max="5125" width="17.42578125" style="269" customWidth="1"/>
    <col min="5126" max="5126" width="17.28515625" style="269" customWidth="1"/>
    <col min="5127" max="5127" width="17.7109375" style="269" customWidth="1"/>
    <col min="5128" max="5128" width="15.85546875" style="269" customWidth="1"/>
    <col min="5129" max="5129" width="24.28515625" style="269" customWidth="1"/>
    <col min="5130" max="5130" width="2.140625" style="269" customWidth="1"/>
    <col min="5131" max="5132" width="9.140625" style="269"/>
    <col min="5133" max="5133" width="16.5703125" style="269" bestFit="1" customWidth="1"/>
    <col min="5134" max="5134" width="17.7109375" style="269" bestFit="1" customWidth="1"/>
    <col min="5135" max="5374" width="9.140625" style="269"/>
    <col min="5375" max="5375" width="6.85546875" style="269" customWidth="1"/>
    <col min="5376" max="5376" width="29.5703125" style="269" customWidth="1"/>
    <col min="5377" max="5377" width="26.7109375" style="269" customWidth="1"/>
    <col min="5378" max="5378" width="12.5703125" style="269" customWidth="1"/>
    <col min="5379" max="5380" width="16.7109375" style="269" customWidth="1"/>
    <col min="5381" max="5381" width="17.42578125" style="269" customWidth="1"/>
    <col min="5382" max="5382" width="17.28515625" style="269" customWidth="1"/>
    <col min="5383" max="5383" width="17.7109375" style="269" customWidth="1"/>
    <col min="5384" max="5384" width="15.85546875" style="269" customWidth="1"/>
    <col min="5385" max="5385" width="24.28515625" style="269" customWidth="1"/>
    <col min="5386" max="5386" width="2.140625" style="269" customWidth="1"/>
    <col min="5387" max="5388" width="9.140625" style="269"/>
    <col min="5389" max="5389" width="16.5703125" style="269" bestFit="1" customWidth="1"/>
    <col min="5390" max="5390" width="17.7109375" style="269" bestFit="1" customWidth="1"/>
    <col min="5391" max="5630" width="9.140625" style="269"/>
    <col min="5631" max="5631" width="6.85546875" style="269" customWidth="1"/>
    <col min="5632" max="5632" width="29.5703125" style="269" customWidth="1"/>
    <col min="5633" max="5633" width="26.7109375" style="269" customWidth="1"/>
    <col min="5634" max="5634" width="12.5703125" style="269" customWidth="1"/>
    <col min="5635" max="5636" width="16.7109375" style="269" customWidth="1"/>
    <col min="5637" max="5637" width="17.42578125" style="269" customWidth="1"/>
    <col min="5638" max="5638" width="17.28515625" style="269" customWidth="1"/>
    <col min="5639" max="5639" width="17.7109375" style="269" customWidth="1"/>
    <col min="5640" max="5640" width="15.85546875" style="269" customWidth="1"/>
    <col min="5641" max="5641" width="24.28515625" style="269" customWidth="1"/>
    <col min="5642" max="5642" width="2.140625" style="269" customWidth="1"/>
    <col min="5643" max="5644" width="9.140625" style="269"/>
    <col min="5645" max="5645" width="16.5703125" style="269" bestFit="1" customWidth="1"/>
    <col min="5646" max="5646" width="17.7109375" style="269" bestFit="1" customWidth="1"/>
    <col min="5647" max="5886" width="9.140625" style="269"/>
    <col min="5887" max="5887" width="6.85546875" style="269" customWidth="1"/>
    <col min="5888" max="5888" width="29.5703125" style="269" customWidth="1"/>
    <col min="5889" max="5889" width="26.7109375" style="269" customWidth="1"/>
    <col min="5890" max="5890" width="12.5703125" style="269" customWidth="1"/>
    <col min="5891" max="5892" width="16.7109375" style="269" customWidth="1"/>
    <col min="5893" max="5893" width="17.42578125" style="269" customWidth="1"/>
    <col min="5894" max="5894" width="17.28515625" style="269" customWidth="1"/>
    <col min="5895" max="5895" width="17.7109375" style="269" customWidth="1"/>
    <col min="5896" max="5896" width="15.85546875" style="269" customWidth="1"/>
    <col min="5897" max="5897" width="24.28515625" style="269" customWidth="1"/>
    <col min="5898" max="5898" width="2.140625" style="269" customWidth="1"/>
    <col min="5899" max="5900" width="9.140625" style="269"/>
    <col min="5901" max="5901" width="16.5703125" style="269" bestFit="1" customWidth="1"/>
    <col min="5902" max="5902" width="17.7109375" style="269" bestFit="1" customWidth="1"/>
    <col min="5903" max="6142" width="9.140625" style="269"/>
    <col min="6143" max="6143" width="6.85546875" style="269" customWidth="1"/>
    <col min="6144" max="6144" width="29.5703125" style="269" customWidth="1"/>
    <col min="6145" max="6145" width="26.7109375" style="269" customWidth="1"/>
    <col min="6146" max="6146" width="12.5703125" style="269" customWidth="1"/>
    <col min="6147" max="6148" width="16.7109375" style="269" customWidth="1"/>
    <col min="6149" max="6149" width="17.42578125" style="269" customWidth="1"/>
    <col min="6150" max="6150" width="17.28515625" style="269" customWidth="1"/>
    <col min="6151" max="6151" width="17.7109375" style="269" customWidth="1"/>
    <col min="6152" max="6152" width="15.85546875" style="269" customWidth="1"/>
    <col min="6153" max="6153" width="24.28515625" style="269" customWidth="1"/>
    <col min="6154" max="6154" width="2.140625" style="269" customWidth="1"/>
    <col min="6155" max="6156" width="9.140625" style="269"/>
    <col min="6157" max="6157" width="16.5703125" style="269" bestFit="1" customWidth="1"/>
    <col min="6158" max="6158" width="17.7109375" style="269" bestFit="1" customWidth="1"/>
    <col min="6159" max="6398" width="9.140625" style="269"/>
    <col min="6399" max="6399" width="6.85546875" style="269" customWidth="1"/>
    <col min="6400" max="6400" width="29.5703125" style="269" customWidth="1"/>
    <col min="6401" max="6401" width="26.7109375" style="269" customWidth="1"/>
    <col min="6402" max="6402" width="12.5703125" style="269" customWidth="1"/>
    <col min="6403" max="6404" width="16.7109375" style="269" customWidth="1"/>
    <col min="6405" max="6405" width="17.42578125" style="269" customWidth="1"/>
    <col min="6406" max="6406" width="17.28515625" style="269" customWidth="1"/>
    <col min="6407" max="6407" width="17.7109375" style="269" customWidth="1"/>
    <col min="6408" max="6408" width="15.85546875" style="269" customWidth="1"/>
    <col min="6409" max="6409" width="24.28515625" style="269" customWidth="1"/>
    <col min="6410" max="6410" width="2.140625" style="269" customWidth="1"/>
    <col min="6411" max="6412" width="9.140625" style="269"/>
    <col min="6413" max="6413" width="16.5703125" style="269" bestFit="1" customWidth="1"/>
    <col min="6414" max="6414" width="17.7109375" style="269" bestFit="1" customWidth="1"/>
    <col min="6415" max="6654" width="9.140625" style="269"/>
    <col min="6655" max="6655" width="6.85546875" style="269" customWidth="1"/>
    <col min="6656" max="6656" width="29.5703125" style="269" customWidth="1"/>
    <col min="6657" max="6657" width="26.7109375" style="269" customWidth="1"/>
    <col min="6658" max="6658" width="12.5703125" style="269" customWidth="1"/>
    <col min="6659" max="6660" width="16.7109375" style="269" customWidth="1"/>
    <col min="6661" max="6661" width="17.42578125" style="269" customWidth="1"/>
    <col min="6662" max="6662" width="17.28515625" style="269" customWidth="1"/>
    <col min="6663" max="6663" width="17.7109375" style="269" customWidth="1"/>
    <col min="6664" max="6664" width="15.85546875" style="269" customWidth="1"/>
    <col min="6665" max="6665" width="24.28515625" style="269" customWidth="1"/>
    <col min="6666" max="6666" width="2.140625" style="269" customWidth="1"/>
    <col min="6667" max="6668" width="9.140625" style="269"/>
    <col min="6669" max="6669" width="16.5703125" style="269" bestFit="1" customWidth="1"/>
    <col min="6670" max="6670" width="17.7109375" style="269" bestFit="1" customWidth="1"/>
    <col min="6671" max="6910" width="9.140625" style="269"/>
    <col min="6911" max="6911" width="6.85546875" style="269" customWidth="1"/>
    <col min="6912" max="6912" width="29.5703125" style="269" customWidth="1"/>
    <col min="6913" max="6913" width="26.7109375" style="269" customWidth="1"/>
    <col min="6914" max="6914" width="12.5703125" style="269" customWidth="1"/>
    <col min="6915" max="6916" width="16.7109375" style="269" customWidth="1"/>
    <col min="6917" max="6917" width="17.42578125" style="269" customWidth="1"/>
    <col min="6918" max="6918" width="17.28515625" style="269" customWidth="1"/>
    <col min="6919" max="6919" width="17.7109375" style="269" customWidth="1"/>
    <col min="6920" max="6920" width="15.85546875" style="269" customWidth="1"/>
    <col min="6921" max="6921" width="24.28515625" style="269" customWidth="1"/>
    <col min="6922" max="6922" width="2.140625" style="269" customWidth="1"/>
    <col min="6923" max="6924" width="9.140625" style="269"/>
    <col min="6925" max="6925" width="16.5703125" style="269" bestFit="1" customWidth="1"/>
    <col min="6926" max="6926" width="17.7109375" style="269" bestFit="1" customWidth="1"/>
    <col min="6927" max="7166" width="9.140625" style="269"/>
    <col min="7167" max="7167" width="6.85546875" style="269" customWidth="1"/>
    <col min="7168" max="7168" width="29.5703125" style="269" customWidth="1"/>
    <col min="7169" max="7169" width="26.7109375" style="269" customWidth="1"/>
    <col min="7170" max="7170" width="12.5703125" style="269" customWidth="1"/>
    <col min="7171" max="7172" width="16.7109375" style="269" customWidth="1"/>
    <col min="7173" max="7173" width="17.42578125" style="269" customWidth="1"/>
    <col min="7174" max="7174" width="17.28515625" style="269" customWidth="1"/>
    <col min="7175" max="7175" width="17.7109375" style="269" customWidth="1"/>
    <col min="7176" max="7176" width="15.85546875" style="269" customWidth="1"/>
    <col min="7177" max="7177" width="24.28515625" style="269" customWidth="1"/>
    <col min="7178" max="7178" width="2.140625" style="269" customWidth="1"/>
    <col min="7179" max="7180" width="9.140625" style="269"/>
    <col min="7181" max="7181" width="16.5703125" style="269" bestFit="1" customWidth="1"/>
    <col min="7182" max="7182" width="17.7109375" style="269" bestFit="1" customWidth="1"/>
    <col min="7183" max="7422" width="9.140625" style="269"/>
    <col min="7423" max="7423" width="6.85546875" style="269" customWidth="1"/>
    <col min="7424" max="7424" width="29.5703125" style="269" customWidth="1"/>
    <col min="7425" max="7425" width="26.7109375" style="269" customWidth="1"/>
    <col min="7426" max="7426" width="12.5703125" style="269" customWidth="1"/>
    <col min="7427" max="7428" width="16.7109375" style="269" customWidth="1"/>
    <col min="7429" max="7429" width="17.42578125" style="269" customWidth="1"/>
    <col min="7430" max="7430" width="17.28515625" style="269" customWidth="1"/>
    <col min="7431" max="7431" width="17.7109375" style="269" customWidth="1"/>
    <col min="7432" max="7432" width="15.85546875" style="269" customWidth="1"/>
    <col min="7433" max="7433" width="24.28515625" style="269" customWidth="1"/>
    <col min="7434" max="7434" width="2.140625" style="269" customWidth="1"/>
    <col min="7435" max="7436" width="9.140625" style="269"/>
    <col min="7437" max="7437" width="16.5703125" style="269" bestFit="1" customWidth="1"/>
    <col min="7438" max="7438" width="17.7109375" style="269" bestFit="1" customWidth="1"/>
    <col min="7439" max="7678" width="9.140625" style="269"/>
    <col min="7679" max="7679" width="6.85546875" style="269" customWidth="1"/>
    <col min="7680" max="7680" width="29.5703125" style="269" customWidth="1"/>
    <col min="7681" max="7681" width="26.7109375" style="269" customWidth="1"/>
    <col min="7682" max="7682" width="12.5703125" style="269" customWidth="1"/>
    <col min="7683" max="7684" width="16.7109375" style="269" customWidth="1"/>
    <col min="7685" max="7685" width="17.42578125" style="269" customWidth="1"/>
    <col min="7686" max="7686" width="17.28515625" style="269" customWidth="1"/>
    <col min="7687" max="7687" width="17.7109375" style="269" customWidth="1"/>
    <col min="7688" max="7688" width="15.85546875" style="269" customWidth="1"/>
    <col min="7689" max="7689" width="24.28515625" style="269" customWidth="1"/>
    <col min="7690" max="7690" width="2.140625" style="269" customWidth="1"/>
    <col min="7691" max="7692" width="9.140625" style="269"/>
    <col min="7693" max="7693" width="16.5703125" style="269" bestFit="1" customWidth="1"/>
    <col min="7694" max="7694" width="17.7109375" style="269" bestFit="1" customWidth="1"/>
    <col min="7695" max="7934" width="9.140625" style="269"/>
    <col min="7935" max="7935" width="6.85546875" style="269" customWidth="1"/>
    <col min="7936" max="7936" width="29.5703125" style="269" customWidth="1"/>
    <col min="7937" max="7937" width="26.7109375" style="269" customWidth="1"/>
    <col min="7938" max="7938" width="12.5703125" style="269" customWidth="1"/>
    <col min="7939" max="7940" width="16.7109375" style="269" customWidth="1"/>
    <col min="7941" max="7941" width="17.42578125" style="269" customWidth="1"/>
    <col min="7942" max="7942" width="17.28515625" style="269" customWidth="1"/>
    <col min="7943" max="7943" width="17.7109375" style="269" customWidth="1"/>
    <col min="7944" max="7944" width="15.85546875" style="269" customWidth="1"/>
    <col min="7945" max="7945" width="24.28515625" style="269" customWidth="1"/>
    <col min="7946" max="7946" width="2.140625" style="269" customWidth="1"/>
    <col min="7947" max="7948" width="9.140625" style="269"/>
    <col min="7949" max="7949" width="16.5703125" style="269" bestFit="1" customWidth="1"/>
    <col min="7950" max="7950" width="17.7109375" style="269" bestFit="1" customWidth="1"/>
    <col min="7951" max="8190" width="9.140625" style="269"/>
    <col min="8191" max="8191" width="6.85546875" style="269" customWidth="1"/>
    <col min="8192" max="8192" width="29.5703125" style="269" customWidth="1"/>
    <col min="8193" max="8193" width="26.7109375" style="269" customWidth="1"/>
    <col min="8194" max="8194" width="12.5703125" style="269" customWidth="1"/>
    <col min="8195" max="8196" width="16.7109375" style="269" customWidth="1"/>
    <col min="8197" max="8197" width="17.42578125" style="269" customWidth="1"/>
    <col min="8198" max="8198" width="17.28515625" style="269" customWidth="1"/>
    <col min="8199" max="8199" width="17.7109375" style="269" customWidth="1"/>
    <col min="8200" max="8200" width="15.85546875" style="269" customWidth="1"/>
    <col min="8201" max="8201" width="24.28515625" style="269" customWidth="1"/>
    <col min="8202" max="8202" width="2.140625" style="269" customWidth="1"/>
    <col min="8203" max="8204" width="9.140625" style="269"/>
    <col min="8205" max="8205" width="16.5703125" style="269" bestFit="1" customWidth="1"/>
    <col min="8206" max="8206" width="17.7109375" style="269" bestFit="1" customWidth="1"/>
    <col min="8207" max="8446" width="9.140625" style="269"/>
    <col min="8447" max="8447" width="6.85546875" style="269" customWidth="1"/>
    <col min="8448" max="8448" width="29.5703125" style="269" customWidth="1"/>
    <col min="8449" max="8449" width="26.7109375" style="269" customWidth="1"/>
    <col min="8450" max="8450" width="12.5703125" style="269" customWidth="1"/>
    <col min="8451" max="8452" width="16.7109375" style="269" customWidth="1"/>
    <col min="8453" max="8453" width="17.42578125" style="269" customWidth="1"/>
    <col min="8454" max="8454" width="17.28515625" style="269" customWidth="1"/>
    <col min="8455" max="8455" width="17.7109375" style="269" customWidth="1"/>
    <col min="8456" max="8456" width="15.85546875" style="269" customWidth="1"/>
    <col min="8457" max="8457" width="24.28515625" style="269" customWidth="1"/>
    <col min="8458" max="8458" width="2.140625" style="269" customWidth="1"/>
    <col min="8459" max="8460" width="9.140625" style="269"/>
    <col min="8461" max="8461" width="16.5703125" style="269" bestFit="1" customWidth="1"/>
    <col min="8462" max="8462" width="17.7109375" style="269" bestFit="1" customWidth="1"/>
    <col min="8463" max="8702" width="9.140625" style="269"/>
    <col min="8703" max="8703" width="6.85546875" style="269" customWidth="1"/>
    <col min="8704" max="8704" width="29.5703125" style="269" customWidth="1"/>
    <col min="8705" max="8705" width="26.7109375" style="269" customWidth="1"/>
    <col min="8706" max="8706" width="12.5703125" style="269" customWidth="1"/>
    <col min="8707" max="8708" width="16.7109375" style="269" customWidth="1"/>
    <col min="8709" max="8709" width="17.42578125" style="269" customWidth="1"/>
    <col min="8710" max="8710" width="17.28515625" style="269" customWidth="1"/>
    <col min="8711" max="8711" width="17.7109375" style="269" customWidth="1"/>
    <col min="8712" max="8712" width="15.85546875" style="269" customWidth="1"/>
    <col min="8713" max="8713" width="24.28515625" style="269" customWidth="1"/>
    <col min="8714" max="8714" width="2.140625" style="269" customWidth="1"/>
    <col min="8715" max="8716" width="9.140625" style="269"/>
    <col min="8717" max="8717" width="16.5703125" style="269" bestFit="1" customWidth="1"/>
    <col min="8718" max="8718" width="17.7109375" style="269" bestFit="1" customWidth="1"/>
    <col min="8719" max="8958" width="9.140625" style="269"/>
    <col min="8959" max="8959" width="6.85546875" style="269" customWidth="1"/>
    <col min="8960" max="8960" width="29.5703125" style="269" customWidth="1"/>
    <col min="8961" max="8961" width="26.7109375" style="269" customWidth="1"/>
    <col min="8962" max="8962" width="12.5703125" style="269" customWidth="1"/>
    <col min="8963" max="8964" width="16.7109375" style="269" customWidth="1"/>
    <col min="8965" max="8965" width="17.42578125" style="269" customWidth="1"/>
    <col min="8966" max="8966" width="17.28515625" style="269" customWidth="1"/>
    <col min="8967" max="8967" width="17.7109375" style="269" customWidth="1"/>
    <col min="8968" max="8968" width="15.85546875" style="269" customWidth="1"/>
    <col min="8969" max="8969" width="24.28515625" style="269" customWidth="1"/>
    <col min="8970" max="8970" width="2.140625" style="269" customWidth="1"/>
    <col min="8971" max="8972" width="9.140625" style="269"/>
    <col min="8973" max="8973" width="16.5703125" style="269" bestFit="1" customWidth="1"/>
    <col min="8974" max="8974" width="17.7109375" style="269" bestFit="1" customWidth="1"/>
    <col min="8975" max="9214" width="9.140625" style="269"/>
    <col min="9215" max="9215" width="6.85546875" style="269" customWidth="1"/>
    <col min="9216" max="9216" width="29.5703125" style="269" customWidth="1"/>
    <col min="9217" max="9217" width="26.7109375" style="269" customWidth="1"/>
    <col min="9218" max="9218" width="12.5703125" style="269" customWidth="1"/>
    <col min="9219" max="9220" width="16.7109375" style="269" customWidth="1"/>
    <col min="9221" max="9221" width="17.42578125" style="269" customWidth="1"/>
    <col min="9222" max="9222" width="17.28515625" style="269" customWidth="1"/>
    <col min="9223" max="9223" width="17.7109375" style="269" customWidth="1"/>
    <col min="9224" max="9224" width="15.85546875" style="269" customWidth="1"/>
    <col min="9225" max="9225" width="24.28515625" style="269" customWidth="1"/>
    <col min="9226" max="9226" width="2.140625" style="269" customWidth="1"/>
    <col min="9227" max="9228" width="9.140625" style="269"/>
    <col min="9229" max="9229" width="16.5703125" style="269" bestFit="1" customWidth="1"/>
    <col min="9230" max="9230" width="17.7109375" style="269" bestFit="1" customWidth="1"/>
    <col min="9231" max="9470" width="9.140625" style="269"/>
    <col min="9471" max="9471" width="6.85546875" style="269" customWidth="1"/>
    <col min="9472" max="9472" width="29.5703125" style="269" customWidth="1"/>
    <col min="9473" max="9473" width="26.7109375" style="269" customWidth="1"/>
    <col min="9474" max="9474" width="12.5703125" style="269" customWidth="1"/>
    <col min="9475" max="9476" width="16.7109375" style="269" customWidth="1"/>
    <col min="9477" max="9477" width="17.42578125" style="269" customWidth="1"/>
    <col min="9478" max="9478" width="17.28515625" style="269" customWidth="1"/>
    <col min="9479" max="9479" width="17.7109375" style="269" customWidth="1"/>
    <col min="9480" max="9480" width="15.85546875" style="269" customWidth="1"/>
    <col min="9481" max="9481" width="24.28515625" style="269" customWidth="1"/>
    <col min="9482" max="9482" width="2.140625" style="269" customWidth="1"/>
    <col min="9483" max="9484" width="9.140625" style="269"/>
    <col min="9485" max="9485" width="16.5703125" style="269" bestFit="1" customWidth="1"/>
    <col min="9486" max="9486" width="17.7109375" style="269" bestFit="1" customWidth="1"/>
    <col min="9487" max="9726" width="9.140625" style="269"/>
    <col min="9727" max="9727" width="6.85546875" style="269" customWidth="1"/>
    <col min="9728" max="9728" width="29.5703125" style="269" customWidth="1"/>
    <col min="9729" max="9729" width="26.7109375" style="269" customWidth="1"/>
    <col min="9730" max="9730" width="12.5703125" style="269" customWidth="1"/>
    <col min="9731" max="9732" width="16.7109375" style="269" customWidth="1"/>
    <col min="9733" max="9733" width="17.42578125" style="269" customWidth="1"/>
    <col min="9734" max="9734" width="17.28515625" style="269" customWidth="1"/>
    <col min="9735" max="9735" width="17.7109375" style="269" customWidth="1"/>
    <col min="9736" max="9736" width="15.85546875" style="269" customWidth="1"/>
    <col min="9737" max="9737" width="24.28515625" style="269" customWidth="1"/>
    <col min="9738" max="9738" width="2.140625" style="269" customWidth="1"/>
    <col min="9739" max="9740" width="9.140625" style="269"/>
    <col min="9741" max="9741" width="16.5703125" style="269" bestFit="1" customWidth="1"/>
    <col min="9742" max="9742" width="17.7109375" style="269" bestFit="1" customWidth="1"/>
    <col min="9743" max="9982" width="9.140625" style="269"/>
    <col min="9983" max="9983" width="6.85546875" style="269" customWidth="1"/>
    <col min="9984" max="9984" width="29.5703125" style="269" customWidth="1"/>
    <col min="9985" max="9985" width="26.7109375" style="269" customWidth="1"/>
    <col min="9986" max="9986" width="12.5703125" style="269" customWidth="1"/>
    <col min="9987" max="9988" width="16.7109375" style="269" customWidth="1"/>
    <col min="9989" max="9989" width="17.42578125" style="269" customWidth="1"/>
    <col min="9990" max="9990" width="17.28515625" style="269" customWidth="1"/>
    <col min="9991" max="9991" width="17.7109375" style="269" customWidth="1"/>
    <col min="9992" max="9992" width="15.85546875" style="269" customWidth="1"/>
    <col min="9993" max="9993" width="24.28515625" style="269" customWidth="1"/>
    <col min="9994" max="9994" width="2.140625" style="269" customWidth="1"/>
    <col min="9995" max="9996" width="9.140625" style="269"/>
    <col min="9997" max="9997" width="16.5703125" style="269" bestFit="1" customWidth="1"/>
    <col min="9998" max="9998" width="17.7109375" style="269" bestFit="1" customWidth="1"/>
    <col min="9999" max="10238" width="9.140625" style="269"/>
    <col min="10239" max="10239" width="6.85546875" style="269" customWidth="1"/>
    <col min="10240" max="10240" width="29.5703125" style="269" customWidth="1"/>
    <col min="10241" max="10241" width="26.7109375" style="269" customWidth="1"/>
    <col min="10242" max="10242" width="12.5703125" style="269" customWidth="1"/>
    <col min="10243" max="10244" width="16.7109375" style="269" customWidth="1"/>
    <col min="10245" max="10245" width="17.42578125" style="269" customWidth="1"/>
    <col min="10246" max="10246" width="17.28515625" style="269" customWidth="1"/>
    <col min="10247" max="10247" width="17.7109375" style="269" customWidth="1"/>
    <col min="10248" max="10248" width="15.85546875" style="269" customWidth="1"/>
    <col min="10249" max="10249" width="24.28515625" style="269" customWidth="1"/>
    <col min="10250" max="10250" width="2.140625" style="269" customWidth="1"/>
    <col min="10251" max="10252" width="9.140625" style="269"/>
    <col min="10253" max="10253" width="16.5703125" style="269" bestFit="1" customWidth="1"/>
    <col min="10254" max="10254" width="17.7109375" style="269" bestFit="1" customWidth="1"/>
    <col min="10255" max="10494" width="9.140625" style="269"/>
    <col min="10495" max="10495" width="6.85546875" style="269" customWidth="1"/>
    <col min="10496" max="10496" width="29.5703125" style="269" customWidth="1"/>
    <col min="10497" max="10497" width="26.7109375" style="269" customWidth="1"/>
    <col min="10498" max="10498" width="12.5703125" style="269" customWidth="1"/>
    <col min="10499" max="10500" width="16.7109375" style="269" customWidth="1"/>
    <col min="10501" max="10501" width="17.42578125" style="269" customWidth="1"/>
    <col min="10502" max="10502" width="17.28515625" style="269" customWidth="1"/>
    <col min="10503" max="10503" width="17.7109375" style="269" customWidth="1"/>
    <col min="10504" max="10504" width="15.85546875" style="269" customWidth="1"/>
    <col min="10505" max="10505" width="24.28515625" style="269" customWidth="1"/>
    <col min="10506" max="10506" width="2.140625" style="269" customWidth="1"/>
    <col min="10507" max="10508" width="9.140625" style="269"/>
    <col min="10509" max="10509" width="16.5703125" style="269" bestFit="1" customWidth="1"/>
    <col min="10510" max="10510" width="17.7109375" style="269" bestFit="1" customWidth="1"/>
    <col min="10511" max="10750" width="9.140625" style="269"/>
    <col min="10751" max="10751" width="6.85546875" style="269" customWidth="1"/>
    <col min="10752" max="10752" width="29.5703125" style="269" customWidth="1"/>
    <col min="10753" max="10753" width="26.7109375" style="269" customWidth="1"/>
    <col min="10754" max="10754" width="12.5703125" style="269" customWidth="1"/>
    <col min="10755" max="10756" width="16.7109375" style="269" customWidth="1"/>
    <col min="10757" max="10757" width="17.42578125" style="269" customWidth="1"/>
    <col min="10758" max="10758" width="17.28515625" style="269" customWidth="1"/>
    <col min="10759" max="10759" width="17.7109375" style="269" customWidth="1"/>
    <col min="10760" max="10760" width="15.85546875" style="269" customWidth="1"/>
    <col min="10761" max="10761" width="24.28515625" style="269" customWidth="1"/>
    <col min="10762" max="10762" width="2.140625" style="269" customWidth="1"/>
    <col min="10763" max="10764" width="9.140625" style="269"/>
    <col min="10765" max="10765" width="16.5703125" style="269" bestFit="1" customWidth="1"/>
    <col min="10766" max="10766" width="17.7109375" style="269" bestFit="1" customWidth="1"/>
    <col min="10767" max="11006" width="9.140625" style="269"/>
    <col min="11007" max="11007" width="6.85546875" style="269" customWidth="1"/>
    <col min="11008" max="11008" width="29.5703125" style="269" customWidth="1"/>
    <col min="11009" max="11009" width="26.7109375" style="269" customWidth="1"/>
    <col min="11010" max="11010" width="12.5703125" style="269" customWidth="1"/>
    <col min="11011" max="11012" width="16.7109375" style="269" customWidth="1"/>
    <col min="11013" max="11013" width="17.42578125" style="269" customWidth="1"/>
    <col min="11014" max="11014" width="17.28515625" style="269" customWidth="1"/>
    <col min="11015" max="11015" width="17.7109375" style="269" customWidth="1"/>
    <col min="11016" max="11016" width="15.85546875" style="269" customWidth="1"/>
    <col min="11017" max="11017" width="24.28515625" style="269" customWidth="1"/>
    <col min="11018" max="11018" width="2.140625" style="269" customWidth="1"/>
    <col min="11019" max="11020" width="9.140625" style="269"/>
    <col min="11021" max="11021" width="16.5703125" style="269" bestFit="1" customWidth="1"/>
    <col min="11022" max="11022" width="17.7109375" style="269" bestFit="1" customWidth="1"/>
    <col min="11023" max="11262" width="9.140625" style="269"/>
    <col min="11263" max="11263" width="6.85546875" style="269" customWidth="1"/>
    <col min="11264" max="11264" width="29.5703125" style="269" customWidth="1"/>
    <col min="11265" max="11265" width="26.7109375" style="269" customWidth="1"/>
    <col min="11266" max="11266" width="12.5703125" style="269" customWidth="1"/>
    <col min="11267" max="11268" width="16.7109375" style="269" customWidth="1"/>
    <col min="11269" max="11269" width="17.42578125" style="269" customWidth="1"/>
    <col min="11270" max="11270" width="17.28515625" style="269" customWidth="1"/>
    <col min="11271" max="11271" width="17.7109375" style="269" customWidth="1"/>
    <col min="11272" max="11272" width="15.85546875" style="269" customWidth="1"/>
    <col min="11273" max="11273" width="24.28515625" style="269" customWidth="1"/>
    <col min="11274" max="11274" width="2.140625" style="269" customWidth="1"/>
    <col min="11275" max="11276" width="9.140625" style="269"/>
    <col min="11277" max="11277" width="16.5703125" style="269" bestFit="1" customWidth="1"/>
    <col min="11278" max="11278" width="17.7109375" style="269" bestFit="1" customWidth="1"/>
    <col min="11279" max="11518" width="9.140625" style="269"/>
    <col min="11519" max="11519" width="6.85546875" style="269" customWidth="1"/>
    <col min="11520" max="11520" width="29.5703125" style="269" customWidth="1"/>
    <col min="11521" max="11521" width="26.7109375" style="269" customWidth="1"/>
    <col min="11522" max="11522" width="12.5703125" style="269" customWidth="1"/>
    <col min="11523" max="11524" width="16.7109375" style="269" customWidth="1"/>
    <col min="11525" max="11525" width="17.42578125" style="269" customWidth="1"/>
    <col min="11526" max="11526" width="17.28515625" style="269" customWidth="1"/>
    <col min="11527" max="11527" width="17.7109375" style="269" customWidth="1"/>
    <col min="11528" max="11528" width="15.85546875" style="269" customWidth="1"/>
    <col min="11529" max="11529" width="24.28515625" style="269" customWidth="1"/>
    <col min="11530" max="11530" width="2.140625" style="269" customWidth="1"/>
    <col min="11531" max="11532" width="9.140625" style="269"/>
    <col min="11533" max="11533" width="16.5703125" style="269" bestFit="1" customWidth="1"/>
    <col min="11534" max="11534" width="17.7109375" style="269" bestFit="1" customWidth="1"/>
    <col min="11535" max="11774" width="9.140625" style="269"/>
    <col min="11775" max="11775" width="6.85546875" style="269" customWidth="1"/>
    <col min="11776" max="11776" width="29.5703125" style="269" customWidth="1"/>
    <col min="11777" max="11777" width="26.7109375" style="269" customWidth="1"/>
    <col min="11778" max="11778" width="12.5703125" style="269" customWidth="1"/>
    <col min="11779" max="11780" width="16.7109375" style="269" customWidth="1"/>
    <col min="11781" max="11781" width="17.42578125" style="269" customWidth="1"/>
    <col min="11782" max="11782" width="17.28515625" style="269" customWidth="1"/>
    <col min="11783" max="11783" width="17.7109375" style="269" customWidth="1"/>
    <col min="11784" max="11784" width="15.85546875" style="269" customWidth="1"/>
    <col min="11785" max="11785" width="24.28515625" style="269" customWidth="1"/>
    <col min="11786" max="11786" width="2.140625" style="269" customWidth="1"/>
    <col min="11787" max="11788" width="9.140625" style="269"/>
    <col min="11789" max="11789" width="16.5703125" style="269" bestFit="1" customWidth="1"/>
    <col min="11790" max="11790" width="17.7109375" style="269" bestFit="1" customWidth="1"/>
    <col min="11791" max="12030" width="9.140625" style="269"/>
    <col min="12031" max="12031" width="6.85546875" style="269" customWidth="1"/>
    <col min="12032" max="12032" width="29.5703125" style="269" customWidth="1"/>
    <col min="12033" max="12033" width="26.7109375" style="269" customWidth="1"/>
    <col min="12034" max="12034" width="12.5703125" style="269" customWidth="1"/>
    <col min="12035" max="12036" width="16.7109375" style="269" customWidth="1"/>
    <col min="12037" max="12037" width="17.42578125" style="269" customWidth="1"/>
    <col min="12038" max="12038" width="17.28515625" style="269" customWidth="1"/>
    <col min="12039" max="12039" width="17.7109375" style="269" customWidth="1"/>
    <col min="12040" max="12040" width="15.85546875" style="269" customWidth="1"/>
    <col min="12041" max="12041" width="24.28515625" style="269" customWidth="1"/>
    <col min="12042" max="12042" width="2.140625" style="269" customWidth="1"/>
    <col min="12043" max="12044" width="9.140625" style="269"/>
    <col min="12045" max="12045" width="16.5703125" style="269" bestFit="1" customWidth="1"/>
    <col min="12046" max="12046" width="17.7109375" style="269" bestFit="1" customWidth="1"/>
    <col min="12047" max="12286" width="9.140625" style="269"/>
    <col min="12287" max="12287" width="6.85546875" style="269" customWidth="1"/>
    <col min="12288" max="12288" width="29.5703125" style="269" customWidth="1"/>
    <col min="12289" max="12289" width="26.7109375" style="269" customWidth="1"/>
    <col min="12290" max="12290" width="12.5703125" style="269" customWidth="1"/>
    <col min="12291" max="12292" width="16.7109375" style="269" customWidth="1"/>
    <col min="12293" max="12293" width="17.42578125" style="269" customWidth="1"/>
    <col min="12294" max="12294" width="17.28515625" style="269" customWidth="1"/>
    <col min="12295" max="12295" width="17.7109375" style="269" customWidth="1"/>
    <col min="12296" max="12296" width="15.85546875" style="269" customWidth="1"/>
    <col min="12297" max="12297" width="24.28515625" style="269" customWidth="1"/>
    <col min="12298" max="12298" width="2.140625" style="269" customWidth="1"/>
    <col min="12299" max="12300" width="9.140625" style="269"/>
    <col min="12301" max="12301" width="16.5703125" style="269" bestFit="1" customWidth="1"/>
    <col min="12302" max="12302" width="17.7109375" style="269" bestFit="1" customWidth="1"/>
    <col min="12303" max="12542" width="9.140625" style="269"/>
    <col min="12543" max="12543" width="6.85546875" style="269" customWidth="1"/>
    <col min="12544" max="12544" width="29.5703125" style="269" customWidth="1"/>
    <col min="12545" max="12545" width="26.7109375" style="269" customWidth="1"/>
    <col min="12546" max="12546" width="12.5703125" style="269" customWidth="1"/>
    <col min="12547" max="12548" width="16.7109375" style="269" customWidth="1"/>
    <col min="12549" max="12549" width="17.42578125" style="269" customWidth="1"/>
    <col min="12550" max="12550" width="17.28515625" style="269" customWidth="1"/>
    <col min="12551" max="12551" width="17.7109375" style="269" customWidth="1"/>
    <col min="12552" max="12552" width="15.85546875" style="269" customWidth="1"/>
    <col min="12553" max="12553" width="24.28515625" style="269" customWidth="1"/>
    <col min="12554" max="12554" width="2.140625" style="269" customWidth="1"/>
    <col min="12555" max="12556" width="9.140625" style="269"/>
    <col min="12557" max="12557" width="16.5703125" style="269" bestFit="1" customWidth="1"/>
    <col min="12558" max="12558" width="17.7109375" style="269" bestFit="1" customWidth="1"/>
    <col min="12559" max="12798" width="9.140625" style="269"/>
    <col min="12799" max="12799" width="6.85546875" style="269" customWidth="1"/>
    <col min="12800" max="12800" width="29.5703125" style="269" customWidth="1"/>
    <col min="12801" max="12801" width="26.7109375" style="269" customWidth="1"/>
    <col min="12802" max="12802" width="12.5703125" style="269" customWidth="1"/>
    <col min="12803" max="12804" width="16.7109375" style="269" customWidth="1"/>
    <col min="12805" max="12805" width="17.42578125" style="269" customWidth="1"/>
    <col min="12806" max="12806" width="17.28515625" style="269" customWidth="1"/>
    <col min="12807" max="12807" width="17.7109375" style="269" customWidth="1"/>
    <col min="12808" max="12808" width="15.85546875" style="269" customWidth="1"/>
    <col min="12809" max="12809" width="24.28515625" style="269" customWidth="1"/>
    <col min="12810" max="12810" width="2.140625" style="269" customWidth="1"/>
    <col min="12811" max="12812" width="9.140625" style="269"/>
    <col min="12813" max="12813" width="16.5703125" style="269" bestFit="1" customWidth="1"/>
    <col min="12814" max="12814" width="17.7109375" style="269" bestFit="1" customWidth="1"/>
    <col min="12815" max="13054" width="9.140625" style="269"/>
    <col min="13055" max="13055" width="6.85546875" style="269" customWidth="1"/>
    <col min="13056" max="13056" width="29.5703125" style="269" customWidth="1"/>
    <col min="13057" max="13057" width="26.7109375" style="269" customWidth="1"/>
    <col min="13058" max="13058" width="12.5703125" style="269" customWidth="1"/>
    <col min="13059" max="13060" width="16.7109375" style="269" customWidth="1"/>
    <col min="13061" max="13061" width="17.42578125" style="269" customWidth="1"/>
    <col min="13062" max="13062" width="17.28515625" style="269" customWidth="1"/>
    <col min="13063" max="13063" width="17.7109375" style="269" customWidth="1"/>
    <col min="13064" max="13064" width="15.85546875" style="269" customWidth="1"/>
    <col min="13065" max="13065" width="24.28515625" style="269" customWidth="1"/>
    <col min="13066" max="13066" width="2.140625" style="269" customWidth="1"/>
    <col min="13067" max="13068" width="9.140625" style="269"/>
    <col min="13069" max="13069" width="16.5703125" style="269" bestFit="1" customWidth="1"/>
    <col min="13070" max="13070" width="17.7109375" style="269" bestFit="1" customWidth="1"/>
    <col min="13071" max="13310" width="9.140625" style="269"/>
    <col min="13311" max="13311" width="6.85546875" style="269" customWidth="1"/>
    <col min="13312" max="13312" width="29.5703125" style="269" customWidth="1"/>
    <col min="13313" max="13313" width="26.7109375" style="269" customWidth="1"/>
    <col min="13314" max="13314" width="12.5703125" style="269" customWidth="1"/>
    <col min="13315" max="13316" width="16.7109375" style="269" customWidth="1"/>
    <col min="13317" max="13317" width="17.42578125" style="269" customWidth="1"/>
    <col min="13318" max="13318" width="17.28515625" style="269" customWidth="1"/>
    <col min="13319" max="13319" width="17.7109375" style="269" customWidth="1"/>
    <col min="13320" max="13320" width="15.85546875" style="269" customWidth="1"/>
    <col min="13321" max="13321" width="24.28515625" style="269" customWidth="1"/>
    <col min="13322" max="13322" width="2.140625" style="269" customWidth="1"/>
    <col min="13323" max="13324" width="9.140625" style="269"/>
    <col min="13325" max="13325" width="16.5703125" style="269" bestFit="1" customWidth="1"/>
    <col min="13326" max="13326" width="17.7109375" style="269" bestFit="1" customWidth="1"/>
    <col min="13327" max="13566" width="9.140625" style="269"/>
    <col min="13567" max="13567" width="6.85546875" style="269" customWidth="1"/>
    <col min="13568" max="13568" width="29.5703125" style="269" customWidth="1"/>
    <col min="13569" max="13569" width="26.7109375" style="269" customWidth="1"/>
    <col min="13570" max="13570" width="12.5703125" style="269" customWidth="1"/>
    <col min="13571" max="13572" width="16.7109375" style="269" customWidth="1"/>
    <col min="13573" max="13573" width="17.42578125" style="269" customWidth="1"/>
    <col min="13574" max="13574" width="17.28515625" style="269" customWidth="1"/>
    <col min="13575" max="13575" width="17.7109375" style="269" customWidth="1"/>
    <col min="13576" max="13576" width="15.85546875" style="269" customWidth="1"/>
    <col min="13577" max="13577" width="24.28515625" style="269" customWidth="1"/>
    <col min="13578" max="13578" width="2.140625" style="269" customWidth="1"/>
    <col min="13579" max="13580" width="9.140625" style="269"/>
    <col min="13581" max="13581" width="16.5703125" style="269" bestFit="1" customWidth="1"/>
    <col min="13582" max="13582" width="17.7109375" style="269" bestFit="1" customWidth="1"/>
    <col min="13583" max="13822" width="9.140625" style="269"/>
    <col min="13823" max="13823" width="6.85546875" style="269" customWidth="1"/>
    <col min="13824" max="13824" width="29.5703125" style="269" customWidth="1"/>
    <col min="13825" max="13825" width="26.7109375" style="269" customWidth="1"/>
    <col min="13826" max="13826" width="12.5703125" style="269" customWidth="1"/>
    <col min="13827" max="13828" width="16.7109375" style="269" customWidth="1"/>
    <col min="13829" max="13829" width="17.42578125" style="269" customWidth="1"/>
    <col min="13830" max="13830" width="17.28515625" style="269" customWidth="1"/>
    <col min="13831" max="13831" width="17.7109375" style="269" customWidth="1"/>
    <col min="13832" max="13832" width="15.85546875" style="269" customWidth="1"/>
    <col min="13833" max="13833" width="24.28515625" style="269" customWidth="1"/>
    <col min="13834" max="13834" width="2.140625" style="269" customWidth="1"/>
    <col min="13835" max="13836" width="9.140625" style="269"/>
    <col min="13837" max="13837" width="16.5703125" style="269" bestFit="1" customWidth="1"/>
    <col min="13838" max="13838" width="17.7109375" style="269" bestFit="1" customWidth="1"/>
    <col min="13839" max="14078" width="9.140625" style="269"/>
    <col min="14079" max="14079" width="6.85546875" style="269" customWidth="1"/>
    <col min="14080" max="14080" width="29.5703125" style="269" customWidth="1"/>
    <col min="14081" max="14081" width="26.7109375" style="269" customWidth="1"/>
    <col min="14082" max="14082" width="12.5703125" style="269" customWidth="1"/>
    <col min="14083" max="14084" width="16.7109375" style="269" customWidth="1"/>
    <col min="14085" max="14085" width="17.42578125" style="269" customWidth="1"/>
    <col min="14086" max="14086" width="17.28515625" style="269" customWidth="1"/>
    <col min="14087" max="14087" width="17.7109375" style="269" customWidth="1"/>
    <col min="14088" max="14088" width="15.85546875" style="269" customWidth="1"/>
    <col min="14089" max="14089" width="24.28515625" style="269" customWidth="1"/>
    <col min="14090" max="14090" width="2.140625" style="269" customWidth="1"/>
    <col min="14091" max="14092" width="9.140625" style="269"/>
    <col min="14093" max="14093" width="16.5703125" style="269" bestFit="1" customWidth="1"/>
    <col min="14094" max="14094" width="17.7109375" style="269" bestFit="1" customWidth="1"/>
    <col min="14095" max="14334" width="9.140625" style="269"/>
    <col min="14335" max="14335" width="6.85546875" style="269" customWidth="1"/>
    <col min="14336" max="14336" width="29.5703125" style="269" customWidth="1"/>
    <col min="14337" max="14337" width="26.7109375" style="269" customWidth="1"/>
    <col min="14338" max="14338" width="12.5703125" style="269" customWidth="1"/>
    <col min="14339" max="14340" width="16.7109375" style="269" customWidth="1"/>
    <col min="14341" max="14341" width="17.42578125" style="269" customWidth="1"/>
    <col min="14342" max="14342" width="17.28515625" style="269" customWidth="1"/>
    <col min="14343" max="14343" width="17.7109375" style="269" customWidth="1"/>
    <col min="14344" max="14344" width="15.85546875" style="269" customWidth="1"/>
    <col min="14345" max="14345" width="24.28515625" style="269" customWidth="1"/>
    <col min="14346" max="14346" width="2.140625" style="269" customWidth="1"/>
    <col min="14347" max="14348" width="9.140625" style="269"/>
    <col min="14349" max="14349" width="16.5703125" style="269" bestFit="1" customWidth="1"/>
    <col min="14350" max="14350" width="17.7109375" style="269" bestFit="1" customWidth="1"/>
    <col min="14351" max="14590" width="9.140625" style="269"/>
    <col min="14591" max="14591" width="6.85546875" style="269" customWidth="1"/>
    <col min="14592" max="14592" width="29.5703125" style="269" customWidth="1"/>
    <col min="14593" max="14593" width="26.7109375" style="269" customWidth="1"/>
    <col min="14594" max="14594" width="12.5703125" style="269" customWidth="1"/>
    <col min="14595" max="14596" width="16.7109375" style="269" customWidth="1"/>
    <col min="14597" max="14597" width="17.42578125" style="269" customWidth="1"/>
    <col min="14598" max="14598" width="17.28515625" style="269" customWidth="1"/>
    <col min="14599" max="14599" width="17.7109375" style="269" customWidth="1"/>
    <col min="14600" max="14600" width="15.85546875" style="269" customWidth="1"/>
    <col min="14601" max="14601" width="24.28515625" style="269" customWidth="1"/>
    <col min="14602" max="14602" width="2.140625" style="269" customWidth="1"/>
    <col min="14603" max="14604" width="9.140625" style="269"/>
    <col min="14605" max="14605" width="16.5703125" style="269" bestFit="1" customWidth="1"/>
    <col min="14606" max="14606" width="17.7109375" style="269" bestFit="1" customWidth="1"/>
    <col min="14607" max="14846" width="9.140625" style="269"/>
    <col min="14847" max="14847" width="6.85546875" style="269" customWidth="1"/>
    <col min="14848" max="14848" width="29.5703125" style="269" customWidth="1"/>
    <col min="14849" max="14849" width="26.7109375" style="269" customWidth="1"/>
    <col min="14850" max="14850" width="12.5703125" style="269" customWidth="1"/>
    <col min="14851" max="14852" width="16.7109375" style="269" customWidth="1"/>
    <col min="14853" max="14853" width="17.42578125" style="269" customWidth="1"/>
    <col min="14854" max="14854" width="17.28515625" style="269" customWidth="1"/>
    <col min="14855" max="14855" width="17.7109375" style="269" customWidth="1"/>
    <col min="14856" max="14856" width="15.85546875" style="269" customWidth="1"/>
    <col min="14857" max="14857" width="24.28515625" style="269" customWidth="1"/>
    <col min="14858" max="14858" width="2.140625" style="269" customWidth="1"/>
    <col min="14859" max="14860" width="9.140625" style="269"/>
    <col min="14861" max="14861" width="16.5703125" style="269" bestFit="1" customWidth="1"/>
    <col min="14862" max="14862" width="17.7109375" style="269" bestFit="1" customWidth="1"/>
    <col min="14863" max="15102" width="9.140625" style="269"/>
    <col min="15103" max="15103" width="6.85546875" style="269" customWidth="1"/>
    <col min="15104" max="15104" width="29.5703125" style="269" customWidth="1"/>
    <col min="15105" max="15105" width="26.7109375" style="269" customWidth="1"/>
    <col min="15106" max="15106" width="12.5703125" style="269" customWidth="1"/>
    <col min="15107" max="15108" width="16.7109375" style="269" customWidth="1"/>
    <col min="15109" max="15109" width="17.42578125" style="269" customWidth="1"/>
    <col min="15110" max="15110" width="17.28515625" style="269" customWidth="1"/>
    <col min="15111" max="15111" width="17.7109375" style="269" customWidth="1"/>
    <col min="15112" max="15112" width="15.85546875" style="269" customWidth="1"/>
    <col min="15113" max="15113" width="24.28515625" style="269" customWidth="1"/>
    <col min="15114" max="15114" width="2.140625" style="269" customWidth="1"/>
    <col min="15115" max="15116" width="9.140625" style="269"/>
    <col min="15117" max="15117" width="16.5703125" style="269" bestFit="1" customWidth="1"/>
    <col min="15118" max="15118" width="17.7109375" style="269" bestFit="1" customWidth="1"/>
    <col min="15119" max="15358" width="9.140625" style="269"/>
    <col min="15359" max="15359" width="6.85546875" style="269" customWidth="1"/>
    <col min="15360" max="15360" width="29.5703125" style="269" customWidth="1"/>
    <col min="15361" max="15361" width="26.7109375" style="269" customWidth="1"/>
    <col min="15362" max="15362" width="12.5703125" style="269" customWidth="1"/>
    <col min="15363" max="15364" width="16.7109375" style="269" customWidth="1"/>
    <col min="15365" max="15365" width="17.42578125" style="269" customWidth="1"/>
    <col min="15366" max="15366" width="17.28515625" style="269" customWidth="1"/>
    <col min="15367" max="15367" width="17.7109375" style="269" customWidth="1"/>
    <col min="15368" max="15368" width="15.85546875" style="269" customWidth="1"/>
    <col min="15369" max="15369" width="24.28515625" style="269" customWidth="1"/>
    <col min="15370" max="15370" width="2.140625" style="269" customWidth="1"/>
    <col min="15371" max="15372" width="9.140625" style="269"/>
    <col min="15373" max="15373" width="16.5703125" style="269" bestFit="1" customWidth="1"/>
    <col min="15374" max="15374" width="17.7109375" style="269" bestFit="1" customWidth="1"/>
    <col min="15375" max="15614" width="9.140625" style="269"/>
    <col min="15615" max="15615" width="6.85546875" style="269" customWidth="1"/>
    <col min="15616" max="15616" width="29.5703125" style="269" customWidth="1"/>
    <col min="15617" max="15617" width="26.7109375" style="269" customWidth="1"/>
    <col min="15618" max="15618" width="12.5703125" style="269" customWidth="1"/>
    <col min="15619" max="15620" width="16.7109375" style="269" customWidth="1"/>
    <col min="15621" max="15621" width="17.42578125" style="269" customWidth="1"/>
    <col min="15622" max="15622" width="17.28515625" style="269" customWidth="1"/>
    <col min="15623" max="15623" width="17.7109375" style="269" customWidth="1"/>
    <col min="15624" max="15624" width="15.85546875" style="269" customWidth="1"/>
    <col min="15625" max="15625" width="24.28515625" style="269" customWidth="1"/>
    <col min="15626" max="15626" width="2.140625" style="269" customWidth="1"/>
    <col min="15627" max="15628" width="9.140625" style="269"/>
    <col min="15629" max="15629" width="16.5703125" style="269" bestFit="1" customWidth="1"/>
    <col min="15630" max="15630" width="17.7109375" style="269" bestFit="1" customWidth="1"/>
    <col min="15631" max="15870" width="9.140625" style="269"/>
    <col min="15871" max="15871" width="6.85546875" style="269" customWidth="1"/>
    <col min="15872" max="15872" width="29.5703125" style="269" customWidth="1"/>
    <col min="15873" max="15873" width="26.7109375" style="269" customWidth="1"/>
    <col min="15874" max="15874" width="12.5703125" style="269" customWidth="1"/>
    <col min="15875" max="15876" width="16.7109375" style="269" customWidth="1"/>
    <col min="15877" max="15877" width="17.42578125" style="269" customWidth="1"/>
    <col min="15878" max="15878" width="17.28515625" style="269" customWidth="1"/>
    <col min="15879" max="15879" width="17.7109375" style="269" customWidth="1"/>
    <col min="15880" max="15880" width="15.85546875" style="269" customWidth="1"/>
    <col min="15881" max="15881" width="24.28515625" style="269" customWidth="1"/>
    <col min="15882" max="15882" width="2.140625" style="269" customWidth="1"/>
    <col min="15883" max="15884" width="9.140625" style="269"/>
    <col min="15885" max="15885" width="16.5703125" style="269" bestFit="1" customWidth="1"/>
    <col min="15886" max="15886" width="17.7109375" style="269" bestFit="1" customWidth="1"/>
    <col min="15887" max="16126" width="9.140625" style="269"/>
    <col min="16127" max="16127" width="6.85546875" style="269" customWidth="1"/>
    <col min="16128" max="16128" width="29.5703125" style="269" customWidth="1"/>
    <col min="16129" max="16129" width="26.7109375" style="269" customWidth="1"/>
    <col min="16130" max="16130" width="12.5703125" style="269" customWidth="1"/>
    <col min="16131" max="16132" width="16.7109375" style="269" customWidth="1"/>
    <col min="16133" max="16133" width="17.42578125" style="269" customWidth="1"/>
    <col min="16134" max="16134" width="17.28515625" style="269" customWidth="1"/>
    <col min="16135" max="16135" width="17.7109375" style="269" customWidth="1"/>
    <col min="16136" max="16136" width="15.85546875" style="269" customWidth="1"/>
    <col min="16137" max="16137" width="24.28515625" style="269" customWidth="1"/>
    <col min="16138" max="16138" width="2.140625" style="269" customWidth="1"/>
    <col min="16139" max="16140" width="9.140625" style="269"/>
    <col min="16141" max="16141" width="16.5703125" style="269" bestFit="1" customWidth="1"/>
    <col min="16142" max="16142" width="17.7109375" style="269" bestFit="1" customWidth="1"/>
    <col min="16143" max="16384" width="9.140625" style="269"/>
  </cols>
  <sheetData>
    <row r="1" spans="1:16" s="264" customFormat="1" ht="15.75">
      <c r="E1" s="265"/>
      <c r="F1" s="266" t="s">
        <v>230</v>
      </c>
      <c r="G1" s="266"/>
      <c r="H1" s="266"/>
    </row>
    <row r="2" spans="1:16" s="264" customFormat="1" ht="55.5" customHeight="1">
      <c r="A2" s="989" t="s">
        <v>223</v>
      </c>
      <c r="B2" s="989"/>
      <c r="C2" s="1019"/>
      <c r="D2" s="1019"/>
      <c r="E2" s="302"/>
      <c r="F2" s="986" t="s">
        <v>209</v>
      </c>
      <c r="G2" s="986"/>
      <c r="H2" s="986"/>
      <c r="I2" s="987"/>
      <c r="J2" s="181"/>
    </row>
    <row r="3" spans="1:16" s="267" customFormat="1">
      <c r="A3" s="1020"/>
      <c r="B3" s="1020"/>
    </row>
    <row r="4" spans="1:16">
      <c r="A4" s="268" t="s">
        <v>231</v>
      </c>
      <c r="B4" s="268"/>
    </row>
    <row r="5" spans="1:16">
      <c r="A5" s="1001" t="s">
        <v>169</v>
      </c>
      <c r="B5" s="1001"/>
    </row>
    <row r="6" spans="1:16" ht="84" customHeight="1">
      <c r="A6" s="1021" t="s">
        <v>255</v>
      </c>
      <c r="B6" s="1021"/>
      <c r="C6" s="1021"/>
      <c r="D6" s="1021"/>
      <c r="E6" s="1021"/>
      <c r="F6" s="1021"/>
      <c r="G6" s="1021"/>
      <c r="H6" s="1021"/>
      <c r="I6" s="1021"/>
    </row>
    <row r="7" spans="1:16" s="271" customFormat="1" ht="19.5" thickBot="1">
      <c r="A7" s="270"/>
      <c r="B7" s="270"/>
      <c r="C7" s="270"/>
      <c r="D7" s="270"/>
      <c r="E7" s="270"/>
      <c r="F7" s="270"/>
      <c r="G7" s="270"/>
      <c r="H7" s="270"/>
    </row>
    <row r="8" spans="1:16" s="275" customFormat="1" ht="30.75" thickBot="1">
      <c r="A8" s="272" t="s">
        <v>232</v>
      </c>
      <c r="B8" s="1022"/>
      <c r="C8" s="1023"/>
      <c r="D8" s="273" t="s">
        <v>233</v>
      </c>
      <c r="E8" s="273" t="s">
        <v>234</v>
      </c>
      <c r="F8" s="273" t="s">
        <v>235</v>
      </c>
      <c r="G8" s="273" t="s">
        <v>236</v>
      </c>
      <c r="H8" s="273" t="s">
        <v>237</v>
      </c>
      <c r="I8" s="274" t="s">
        <v>238</v>
      </c>
    </row>
    <row r="9" spans="1:16" s="252" customFormat="1" ht="16.5">
      <c r="A9" s="1024"/>
      <c r="B9" s="1025"/>
      <c r="C9" s="1025"/>
      <c r="D9" s="276">
        <v>1</v>
      </c>
      <c r="E9" s="277">
        <v>4</v>
      </c>
      <c r="F9" s="278">
        <v>5</v>
      </c>
      <c r="G9" s="278">
        <v>6</v>
      </c>
      <c r="H9" s="278"/>
      <c r="I9" s="279"/>
    </row>
    <row r="10" spans="1:16" s="284" customFormat="1" ht="16.5">
      <c r="A10" s="280">
        <v>1</v>
      </c>
      <c r="B10" s="1015" t="s">
        <v>239</v>
      </c>
      <c r="C10" s="1026"/>
      <c r="D10" s="281">
        <f>D11</f>
        <v>9730.1200000000008</v>
      </c>
      <c r="E10" s="282"/>
      <c r="F10" s="282"/>
      <c r="G10" s="282"/>
      <c r="H10" s="282"/>
      <c r="I10" s="283">
        <f>I11</f>
        <v>9730.1200000000008</v>
      </c>
    </row>
    <row r="11" spans="1:16" s="252" customFormat="1" ht="13.5" customHeight="1">
      <c r="A11" s="285" t="s">
        <v>240</v>
      </c>
      <c r="B11" s="1013" t="s">
        <v>241</v>
      </c>
      <c r="C11" s="1014"/>
      <c r="D11" s="313">
        <v>9730.1200000000008</v>
      </c>
      <c r="E11" s="282"/>
      <c r="F11" s="282"/>
      <c r="G11" s="282"/>
      <c r="H11" s="282"/>
      <c r="I11" s="314">
        <f>SUM(D11:H11)</f>
        <v>9730.1200000000008</v>
      </c>
    </row>
    <row r="12" spans="1:16" s="252" customFormat="1" ht="13.5" customHeight="1">
      <c r="A12" s="286" t="s">
        <v>242</v>
      </c>
      <c r="B12" s="1016" t="s">
        <v>243</v>
      </c>
      <c r="C12" s="1017"/>
      <c r="D12" s="313"/>
      <c r="E12" s="282"/>
      <c r="F12" s="282"/>
      <c r="G12" s="282"/>
      <c r="H12" s="282"/>
      <c r="I12" s="314"/>
      <c r="M12" s="287"/>
      <c r="N12" s="287"/>
      <c r="O12" s="287"/>
      <c r="P12" s="287"/>
    </row>
    <row r="13" spans="1:16" s="252" customFormat="1" ht="13.5" customHeight="1">
      <c r="A13" s="285" t="s">
        <v>244</v>
      </c>
      <c r="B13" s="1013" t="s">
        <v>245</v>
      </c>
      <c r="C13" s="1014"/>
      <c r="D13" s="313"/>
      <c r="E13" s="282"/>
      <c r="F13" s="282"/>
      <c r="G13" s="282"/>
      <c r="H13" s="282"/>
      <c r="I13" s="314"/>
      <c r="M13" s="287"/>
      <c r="N13" s="287"/>
      <c r="O13" s="287"/>
      <c r="P13" s="287"/>
    </row>
    <row r="14" spans="1:16" s="284" customFormat="1" ht="16.5">
      <c r="A14" s="280">
        <v>2</v>
      </c>
      <c r="B14" s="1015" t="s">
        <v>246</v>
      </c>
      <c r="C14" s="1015"/>
      <c r="D14" s="281"/>
      <c r="E14" s="282">
        <f>E15</f>
        <v>1394704.93</v>
      </c>
      <c r="F14" s="282">
        <f>F15</f>
        <v>19470593.649999999</v>
      </c>
      <c r="G14" s="282">
        <f>G15</f>
        <v>498423.58</v>
      </c>
      <c r="H14" s="282">
        <f>H15</f>
        <v>731845.46000000008</v>
      </c>
      <c r="I14" s="283">
        <f>I15</f>
        <v>22095567.619999997</v>
      </c>
      <c r="M14" s="288"/>
      <c r="O14" s="288"/>
      <c r="P14" s="288"/>
    </row>
    <row r="15" spans="1:16" s="252" customFormat="1" ht="30.75" customHeight="1">
      <c r="A15" s="285" t="s">
        <v>247</v>
      </c>
      <c r="B15" s="1013" t="s">
        <v>248</v>
      </c>
      <c r="C15" s="1014"/>
      <c r="D15" s="313"/>
      <c r="E15" s="315">
        <f>863475.98-249328.62+780557.57</f>
        <v>1394704.93</v>
      </c>
      <c r="F15" s="316">
        <v>19470593.649999999</v>
      </c>
      <c r="G15" s="316">
        <v>498423.58</v>
      </c>
      <c r="H15" s="316">
        <f>16324.03+715521.43</f>
        <v>731845.46000000008</v>
      </c>
      <c r="I15" s="283">
        <f>SUM(D15:H15)</f>
        <v>22095567.619999997</v>
      </c>
      <c r="M15" s="287"/>
      <c r="N15" s="287"/>
      <c r="O15" s="287"/>
      <c r="P15" s="287"/>
    </row>
    <row r="16" spans="1:16" s="252" customFormat="1" ht="25.5" customHeight="1">
      <c r="A16" s="289" t="s">
        <v>249</v>
      </c>
      <c r="B16" s="1016" t="s">
        <v>250</v>
      </c>
      <c r="C16" s="1017"/>
      <c r="D16" s="317"/>
      <c r="E16" s="318"/>
      <c r="F16" s="318"/>
      <c r="G16" s="318"/>
      <c r="H16" s="318"/>
      <c r="I16" s="319"/>
      <c r="M16" s="287"/>
      <c r="N16" s="287"/>
      <c r="O16" s="287"/>
      <c r="P16" s="287"/>
    </row>
    <row r="17" spans="1:16" s="252" customFormat="1" ht="14.25" customHeight="1" thickBot="1">
      <c r="A17" s="290" t="s">
        <v>251</v>
      </c>
      <c r="B17" s="1018" t="s">
        <v>252</v>
      </c>
      <c r="C17" s="1018"/>
      <c r="D17" s="291"/>
      <c r="E17" s="292"/>
      <c r="F17" s="292"/>
      <c r="G17" s="292"/>
      <c r="H17" s="292"/>
      <c r="I17" s="293"/>
      <c r="M17" s="287"/>
      <c r="N17" s="287"/>
      <c r="O17" s="287"/>
      <c r="P17" s="287"/>
    </row>
    <row r="18" spans="1:16" s="252" customFormat="1" ht="13.5">
      <c r="E18" s="170"/>
      <c r="F18" s="170"/>
      <c r="G18" s="170"/>
      <c r="H18" s="170"/>
      <c r="I18" s="304"/>
      <c r="M18" s="287"/>
      <c r="N18" s="287"/>
      <c r="O18" s="287"/>
      <c r="P18" s="287"/>
    </row>
    <row r="19" spans="1:16" s="178" customFormat="1" ht="13.5">
      <c r="A19" s="984" t="s">
        <v>203</v>
      </c>
      <c r="B19" s="984"/>
      <c r="C19" s="294"/>
      <c r="D19" s="294"/>
      <c r="E19" s="305"/>
      <c r="F19" s="306"/>
      <c r="G19" s="306"/>
      <c r="H19" s="306"/>
      <c r="I19" s="306"/>
      <c r="M19" s="295"/>
      <c r="N19" s="295"/>
      <c r="O19" s="295"/>
      <c r="P19" s="295"/>
    </row>
    <row r="20" spans="1:16" s="178" customFormat="1" ht="13.5">
      <c r="A20" s="296"/>
      <c r="B20" s="1010"/>
      <c r="C20" s="1010"/>
      <c r="D20" s="1010"/>
      <c r="E20" s="306"/>
      <c r="F20" s="306"/>
      <c r="G20" s="306"/>
      <c r="H20" s="307"/>
      <c r="I20" s="308"/>
      <c r="M20" s="295"/>
      <c r="N20" s="295"/>
      <c r="O20" s="295"/>
      <c r="P20" s="295"/>
    </row>
    <row r="21" spans="1:16" s="298" customFormat="1" ht="12.75">
      <c r="A21" s="297"/>
      <c r="B21" s="1011"/>
      <c r="C21" s="1011"/>
      <c r="D21" s="1011"/>
      <c r="E21" s="309"/>
      <c r="F21" s="309"/>
      <c r="G21" s="309"/>
      <c r="H21" s="309"/>
      <c r="I21" s="309"/>
      <c r="M21" s="299"/>
      <c r="N21" s="299"/>
      <c r="O21" s="299"/>
      <c r="P21" s="299"/>
    </row>
    <row r="22" spans="1:16" s="298" customFormat="1" ht="12.75">
      <c r="B22" s="300"/>
      <c r="D22" s="301"/>
      <c r="E22" s="309"/>
      <c r="F22" s="309"/>
      <c r="G22" s="309"/>
      <c r="H22" s="309"/>
      <c r="I22" s="310"/>
      <c r="M22" s="299"/>
      <c r="N22" s="299"/>
      <c r="O22" s="299"/>
      <c r="P22" s="299"/>
    </row>
    <row r="23" spans="1:16">
      <c r="E23" s="311"/>
      <c r="F23" s="311"/>
      <c r="G23" s="311"/>
      <c r="H23" s="311"/>
      <c r="I23" s="311"/>
    </row>
    <row r="24" spans="1:16">
      <c r="A24" s="105" t="s">
        <v>253</v>
      </c>
      <c r="B24" s="105"/>
      <c r="E24" s="311"/>
      <c r="F24" s="312"/>
      <c r="G24" s="312"/>
      <c r="H24" s="312"/>
      <c r="I24" s="311"/>
    </row>
    <row r="25" spans="1:16">
      <c r="A25" s="993" t="s">
        <v>206</v>
      </c>
      <c r="B25" s="993"/>
      <c r="E25" s="1012"/>
      <c r="F25" s="1012"/>
      <c r="G25" s="1012"/>
      <c r="H25" s="1012"/>
      <c r="I25" s="311"/>
    </row>
    <row r="26" spans="1:16">
      <c r="E26" s="311"/>
      <c r="F26" s="311"/>
      <c r="G26" s="311"/>
      <c r="H26" s="311"/>
      <c r="I26" s="311"/>
    </row>
    <row r="27" spans="1:16">
      <c r="E27" s="311"/>
      <c r="F27" s="311"/>
      <c r="G27" s="311"/>
      <c r="H27" s="311"/>
      <c r="I27" s="311"/>
    </row>
    <row r="28" spans="1:16">
      <c r="E28" s="311"/>
      <c r="F28" s="311"/>
      <c r="G28" s="311"/>
      <c r="H28" s="311"/>
      <c r="I28" s="311"/>
    </row>
    <row r="29" spans="1:16">
      <c r="E29" s="311"/>
      <c r="F29" s="311"/>
      <c r="G29" s="311"/>
      <c r="H29" s="311"/>
      <c r="I29" s="311"/>
    </row>
    <row r="30" spans="1:16">
      <c r="E30" s="311"/>
      <c r="F30" s="311"/>
      <c r="G30" s="311"/>
      <c r="H30" s="311"/>
      <c r="I30" s="311"/>
    </row>
    <row r="31" spans="1:16">
      <c r="E31" s="311"/>
      <c r="F31" s="311"/>
      <c r="G31" s="311"/>
      <c r="H31" s="311"/>
      <c r="I31" s="311"/>
    </row>
    <row r="32" spans="1:16">
      <c r="E32" s="311"/>
      <c r="F32" s="311"/>
      <c r="G32" s="307"/>
      <c r="H32" s="311"/>
      <c r="I32" s="311"/>
    </row>
    <row r="33" spans="5:9">
      <c r="E33" s="311"/>
      <c r="F33" s="311"/>
      <c r="G33" s="311"/>
      <c r="H33" s="311"/>
      <c r="I33" s="311"/>
    </row>
    <row r="34" spans="5:9">
      <c r="E34" s="311"/>
      <c r="F34" s="311"/>
      <c r="G34" s="311"/>
      <c r="H34" s="311"/>
      <c r="I34" s="311"/>
    </row>
    <row r="35" spans="5:9">
      <c r="E35" s="311"/>
      <c r="F35" s="311"/>
      <c r="G35" s="311"/>
      <c r="H35" s="311"/>
      <c r="I35" s="311"/>
    </row>
    <row r="36" spans="5:9">
      <c r="E36" s="311"/>
      <c r="F36" s="311"/>
      <c r="G36" s="311"/>
      <c r="H36" s="311"/>
      <c r="I36" s="311"/>
    </row>
    <row r="37" spans="5:9">
      <c r="E37" s="311"/>
      <c r="F37" s="311"/>
      <c r="G37" s="311"/>
      <c r="H37" s="311"/>
      <c r="I37" s="311"/>
    </row>
    <row r="38" spans="5:9">
      <c r="E38" s="311"/>
      <c r="F38" s="311"/>
      <c r="G38" s="311"/>
      <c r="H38" s="311"/>
      <c r="I38" s="311"/>
    </row>
  </sheetData>
  <mergeCells count="21">
    <mergeCell ref="B12:C12"/>
    <mergeCell ref="A2:B2"/>
    <mergeCell ref="C2:D2"/>
    <mergeCell ref="F2:I2"/>
    <mergeCell ref="A3:B3"/>
    <mergeCell ref="A5:B5"/>
    <mergeCell ref="A6:I6"/>
    <mergeCell ref="B8:C8"/>
    <mergeCell ref="A9:C9"/>
    <mergeCell ref="B10:C10"/>
    <mergeCell ref="B11:C11"/>
    <mergeCell ref="B20:D20"/>
    <mergeCell ref="B21:D21"/>
    <mergeCell ref="A25:B25"/>
    <mergeCell ref="E25:H25"/>
    <mergeCell ref="B13:C13"/>
    <mergeCell ref="B14:C14"/>
    <mergeCell ref="B15:C15"/>
    <mergeCell ref="B16:C16"/>
    <mergeCell ref="B17:C17"/>
    <mergeCell ref="A19:B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7"/>
  <sheetViews>
    <sheetView tabSelected="1" workbookViewId="0">
      <selection activeCell="K15" sqref="K15"/>
    </sheetView>
  </sheetViews>
  <sheetFormatPr defaultRowHeight="13.5"/>
  <cols>
    <col min="1" max="1" width="24.85546875" style="429" customWidth="1"/>
    <col min="2" max="2" width="20.28515625" style="429" customWidth="1"/>
    <col min="3" max="3" width="16.5703125" style="429" customWidth="1"/>
    <col min="4" max="4" width="15.85546875" style="429" customWidth="1"/>
    <col min="5" max="5" width="18.140625" style="429" customWidth="1"/>
    <col min="6" max="6" width="14.5703125" style="429" customWidth="1"/>
    <col min="7" max="7" width="20.85546875" style="429" customWidth="1"/>
    <col min="8" max="9" width="16" style="429" customWidth="1"/>
    <col min="10" max="10" width="9.7109375" style="429" customWidth="1"/>
    <col min="11" max="11" width="18.28515625" style="429" customWidth="1"/>
    <col min="12" max="12" width="22.7109375" style="429" customWidth="1"/>
    <col min="13" max="13" width="15.5703125" style="429" customWidth="1"/>
    <col min="14" max="14" width="9.85546875" style="429" bestFit="1" customWidth="1"/>
    <col min="15" max="15" width="14.7109375" style="429" bestFit="1" customWidth="1"/>
    <col min="16" max="256" width="9.140625" style="429"/>
    <col min="257" max="257" width="24.85546875" style="429" customWidth="1"/>
    <col min="258" max="258" width="20.28515625" style="429" customWidth="1"/>
    <col min="259" max="259" width="16.5703125" style="429" customWidth="1"/>
    <col min="260" max="260" width="15.85546875" style="429" customWidth="1"/>
    <col min="261" max="261" width="18.140625" style="429" customWidth="1"/>
    <col min="262" max="262" width="14.5703125" style="429" customWidth="1"/>
    <col min="263" max="263" width="20.85546875" style="429" customWidth="1"/>
    <col min="264" max="265" width="16" style="429" customWidth="1"/>
    <col min="266" max="266" width="9.7109375" style="429" customWidth="1"/>
    <col min="267" max="267" width="18.28515625" style="429" customWidth="1"/>
    <col min="268" max="268" width="22.7109375" style="429" customWidth="1"/>
    <col min="269" max="269" width="15.5703125" style="429" customWidth="1"/>
    <col min="270" max="270" width="9.85546875" style="429" bestFit="1" customWidth="1"/>
    <col min="271" max="271" width="14.7109375" style="429" bestFit="1" customWidth="1"/>
    <col min="272" max="512" width="9.140625" style="429"/>
    <col min="513" max="513" width="24.85546875" style="429" customWidth="1"/>
    <col min="514" max="514" width="20.28515625" style="429" customWidth="1"/>
    <col min="515" max="515" width="16.5703125" style="429" customWidth="1"/>
    <col min="516" max="516" width="15.85546875" style="429" customWidth="1"/>
    <col min="517" max="517" width="18.140625" style="429" customWidth="1"/>
    <col min="518" max="518" width="14.5703125" style="429" customWidth="1"/>
    <col min="519" max="519" width="20.85546875" style="429" customWidth="1"/>
    <col min="520" max="521" width="16" style="429" customWidth="1"/>
    <col min="522" max="522" width="9.7109375" style="429" customWidth="1"/>
    <col min="523" max="523" width="18.28515625" style="429" customWidth="1"/>
    <col min="524" max="524" width="22.7109375" style="429" customWidth="1"/>
    <col min="525" max="525" width="15.5703125" style="429" customWidth="1"/>
    <col min="526" max="526" width="9.85546875" style="429" bestFit="1" customWidth="1"/>
    <col min="527" max="527" width="14.7109375" style="429" bestFit="1" customWidth="1"/>
    <col min="528" max="768" width="9.140625" style="429"/>
    <col min="769" max="769" width="24.85546875" style="429" customWidth="1"/>
    <col min="770" max="770" width="20.28515625" style="429" customWidth="1"/>
    <col min="771" max="771" width="16.5703125" style="429" customWidth="1"/>
    <col min="772" max="772" width="15.85546875" style="429" customWidth="1"/>
    <col min="773" max="773" width="18.140625" style="429" customWidth="1"/>
    <col min="774" max="774" width="14.5703125" style="429" customWidth="1"/>
    <col min="775" max="775" width="20.85546875" style="429" customWidth="1"/>
    <col min="776" max="777" width="16" style="429" customWidth="1"/>
    <col min="778" max="778" width="9.7109375" style="429" customWidth="1"/>
    <col min="779" max="779" width="18.28515625" style="429" customWidth="1"/>
    <col min="780" max="780" width="22.7109375" style="429" customWidth="1"/>
    <col min="781" max="781" width="15.5703125" style="429" customWidth="1"/>
    <col min="782" max="782" width="9.85546875" style="429" bestFit="1" customWidth="1"/>
    <col min="783" max="783" width="14.7109375" style="429" bestFit="1" customWidth="1"/>
    <col min="784" max="1024" width="9.140625" style="429"/>
    <col min="1025" max="1025" width="24.85546875" style="429" customWidth="1"/>
    <col min="1026" max="1026" width="20.28515625" style="429" customWidth="1"/>
    <col min="1027" max="1027" width="16.5703125" style="429" customWidth="1"/>
    <col min="1028" max="1028" width="15.85546875" style="429" customWidth="1"/>
    <col min="1029" max="1029" width="18.140625" style="429" customWidth="1"/>
    <col min="1030" max="1030" width="14.5703125" style="429" customWidth="1"/>
    <col min="1031" max="1031" width="20.85546875" style="429" customWidth="1"/>
    <col min="1032" max="1033" width="16" style="429" customWidth="1"/>
    <col min="1034" max="1034" width="9.7109375" style="429" customWidth="1"/>
    <col min="1035" max="1035" width="18.28515625" style="429" customWidth="1"/>
    <col min="1036" max="1036" width="22.7109375" style="429" customWidth="1"/>
    <col min="1037" max="1037" width="15.5703125" style="429" customWidth="1"/>
    <col min="1038" max="1038" width="9.85546875" style="429" bestFit="1" customWidth="1"/>
    <col min="1039" max="1039" width="14.7109375" style="429" bestFit="1" customWidth="1"/>
    <col min="1040" max="1280" width="9.140625" style="429"/>
    <col min="1281" max="1281" width="24.85546875" style="429" customWidth="1"/>
    <col min="1282" max="1282" width="20.28515625" style="429" customWidth="1"/>
    <col min="1283" max="1283" width="16.5703125" style="429" customWidth="1"/>
    <col min="1284" max="1284" width="15.85546875" style="429" customWidth="1"/>
    <col min="1285" max="1285" width="18.140625" style="429" customWidth="1"/>
    <col min="1286" max="1286" width="14.5703125" style="429" customWidth="1"/>
    <col min="1287" max="1287" width="20.85546875" style="429" customWidth="1"/>
    <col min="1288" max="1289" width="16" style="429" customWidth="1"/>
    <col min="1290" max="1290" width="9.7109375" style="429" customWidth="1"/>
    <col min="1291" max="1291" width="18.28515625" style="429" customWidth="1"/>
    <col min="1292" max="1292" width="22.7109375" style="429" customWidth="1"/>
    <col min="1293" max="1293" width="15.5703125" style="429" customWidth="1"/>
    <col min="1294" max="1294" width="9.85546875" style="429" bestFit="1" customWidth="1"/>
    <col min="1295" max="1295" width="14.7109375" style="429" bestFit="1" customWidth="1"/>
    <col min="1296" max="1536" width="9.140625" style="429"/>
    <col min="1537" max="1537" width="24.85546875" style="429" customWidth="1"/>
    <col min="1538" max="1538" width="20.28515625" style="429" customWidth="1"/>
    <col min="1539" max="1539" width="16.5703125" style="429" customWidth="1"/>
    <col min="1540" max="1540" width="15.85546875" style="429" customWidth="1"/>
    <col min="1541" max="1541" width="18.140625" style="429" customWidth="1"/>
    <col min="1542" max="1542" width="14.5703125" style="429" customWidth="1"/>
    <col min="1543" max="1543" width="20.85546875" style="429" customWidth="1"/>
    <col min="1544" max="1545" width="16" style="429" customWidth="1"/>
    <col min="1546" max="1546" width="9.7109375" style="429" customWidth="1"/>
    <col min="1547" max="1547" width="18.28515625" style="429" customWidth="1"/>
    <col min="1548" max="1548" width="22.7109375" style="429" customWidth="1"/>
    <col min="1549" max="1549" width="15.5703125" style="429" customWidth="1"/>
    <col min="1550" max="1550" width="9.85546875" style="429" bestFit="1" customWidth="1"/>
    <col min="1551" max="1551" width="14.7109375" style="429" bestFit="1" customWidth="1"/>
    <col min="1552" max="1792" width="9.140625" style="429"/>
    <col min="1793" max="1793" width="24.85546875" style="429" customWidth="1"/>
    <col min="1794" max="1794" width="20.28515625" style="429" customWidth="1"/>
    <col min="1795" max="1795" width="16.5703125" style="429" customWidth="1"/>
    <col min="1796" max="1796" width="15.85546875" style="429" customWidth="1"/>
    <col min="1797" max="1797" width="18.140625" style="429" customWidth="1"/>
    <col min="1798" max="1798" width="14.5703125" style="429" customWidth="1"/>
    <col min="1799" max="1799" width="20.85546875" style="429" customWidth="1"/>
    <col min="1800" max="1801" width="16" style="429" customWidth="1"/>
    <col min="1802" max="1802" width="9.7109375" style="429" customWidth="1"/>
    <col min="1803" max="1803" width="18.28515625" style="429" customWidth="1"/>
    <col min="1804" max="1804" width="22.7109375" style="429" customWidth="1"/>
    <col min="1805" max="1805" width="15.5703125" style="429" customWidth="1"/>
    <col min="1806" max="1806" width="9.85546875" style="429" bestFit="1" customWidth="1"/>
    <col min="1807" max="1807" width="14.7109375" style="429" bestFit="1" customWidth="1"/>
    <col min="1808" max="2048" width="9.140625" style="429"/>
    <col min="2049" max="2049" width="24.85546875" style="429" customWidth="1"/>
    <col min="2050" max="2050" width="20.28515625" style="429" customWidth="1"/>
    <col min="2051" max="2051" width="16.5703125" style="429" customWidth="1"/>
    <col min="2052" max="2052" width="15.85546875" style="429" customWidth="1"/>
    <col min="2053" max="2053" width="18.140625" style="429" customWidth="1"/>
    <col min="2054" max="2054" width="14.5703125" style="429" customWidth="1"/>
    <col min="2055" max="2055" width="20.85546875" style="429" customWidth="1"/>
    <col min="2056" max="2057" width="16" style="429" customWidth="1"/>
    <col min="2058" max="2058" width="9.7109375" style="429" customWidth="1"/>
    <col min="2059" max="2059" width="18.28515625" style="429" customWidth="1"/>
    <col min="2060" max="2060" width="22.7109375" style="429" customWidth="1"/>
    <col min="2061" max="2061" width="15.5703125" style="429" customWidth="1"/>
    <col min="2062" max="2062" width="9.85546875" style="429" bestFit="1" customWidth="1"/>
    <col min="2063" max="2063" width="14.7109375" style="429" bestFit="1" customWidth="1"/>
    <col min="2064" max="2304" width="9.140625" style="429"/>
    <col min="2305" max="2305" width="24.85546875" style="429" customWidth="1"/>
    <col min="2306" max="2306" width="20.28515625" style="429" customWidth="1"/>
    <col min="2307" max="2307" width="16.5703125" style="429" customWidth="1"/>
    <col min="2308" max="2308" width="15.85546875" style="429" customWidth="1"/>
    <col min="2309" max="2309" width="18.140625" style="429" customWidth="1"/>
    <col min="2310" max="2310" width="14.5703125" style="429" customWidth="1"/>
    <col min="2311" max="2311" width="20.85546875" style="429" customWidth="1"/>
    <col min="2312" max="2313" width="16" style="429" customWidth="1"/>
    <col min="2314" max="2314" width="9.7109375" style="429" customWidth="1"/>
    <col min="2315" max="2315" width="18.28515625" style="429" customWidth="1"/>
    <col min="2316" max="2316" width="22.7109375" style="429" customWidth="1"/>
    <col min="2317" max="2317" width="15.5703125" style="429" customWidth="1"/>
    <col min="2318" max="2318" width="9.85546875" style="429" bestFit="1" customWidth="1"/>
    <col min="2319" max="2319" width="14.7109375" style="429" bestFit="1" customWidth="1"/>
    <col min="2320" max="2560" width="9.140625" style="429"/>
    <col min="2561" max="2561" width="24.85546875" style="429" customWidth="1"/>
    <col min="2562" max="2562" width="20.28515625" style="429" customWidth="1"/>
    <col min="2563" max="2563" width="16.5703125" style="429" customWidth="1"/>
    <col min="2564" max="2564" width="15.85546875" style="429" customWidth="1"/>
    <col min="2565" max="2565" width="18.140625" style="429" customWidth="1"/>
    <col min="2566" max="2566" width="14.5703125" style="429" customWidth="1"/>
    <col min="2567" max="2567" width="20.85546875" style="429" customWidth="1"/>
    <col min="2568" max="2569" width="16" style="429" customWidth="1"/>
    <col min="2570" max="2570" width="9.7109375" style="429" customWidth="1"/>
    <col min="2571" max="2571" width="18.28515625" style="429" customWidth="1"/>
    <col min="2572" max="2572" width="22.7109375" style="429" customWidth="1"/>
    <col min="2573" max="2573" width="15.5703125" style="429" customWidth="1"/>
    <col min="2574" max="2574" width="9.85546875" style="429" bestFit="1" customWidth="1"/>
    <col min="2575" max="2575" width="14.7109375" style="429" bestFit="1" customWidth="1"/>
    <col min="2576" max="2816" width="9.140625" style="429"/>
    <col min="2817" max="2817" width="24.85546875" style="429" customWidth="1"/>
    <col min="2818" max="2818" width="20.28515625" style="429" customWidth="1"/>
    <col min="2819" max="2819" width="16.5703125" style="429" customWidth="1"/>
    <col min="2820" max="2820" width="15.85546875" style="429" customWidth="1"/>
    <col min="2821" max="2821" width="18.140625" style="429" customWidth="1"/>
    <col min="2822" max="2822" width="14.5703125" style="429" customWidth="1"/>
    <col min="2823" max="2823" width="20.85546875" style="429" customWidth="1"/>
    <col min="2824" max="2825" width="16" style="429" customWidth="1"/>
    <col min="2826" max="2826" width="9.7109375" style="429" customWidth="1"/>
    <col min="2827" max="2827" width="18.28515625" style="429" customWidth="1"/>
    <col min="2828" max="2828" width="22.7109375" style="429" customWidth="1"/>
    <col min="2829" max="2829" width="15.5703125" style="429" customWidth="1"/>
    <col min="2830" max="2830" width="9.85546875" style="429" bestFit="1" customWidth="1"/>
    <col min="2831" max="2831" width="14.7109375" style="429" bestFit="1" customWidth="1"/>
    <col min="2832" max="3072" width="9.140625" style="429"/>
    <col min="3073" max="3073" width="24.85546875" style="429" customWidth="1"/>
    <col min="3074" max="3074" width="20.28515625" style="429" customWidth="1"/>
    <col min="3075" max="3075" width="16.5703125" style="429" customWidth="1"/>
    <col min="3076" max="3076" width="15.85546875" style="429" customWidth="1"/>
    <col min="3077" max="3077" width="18.140625" style="429" customWidth="1"/>
    <col min="3078" max="3078" width="14.5703125" style="429" customWidth="1"/>
    <col min="3079" max="3079" width="20.85546875" style="429" customWidth="1"/>
    <col min="3080" max="3081" width="16" style="429" customWidth="1"/>
    <col min="3082" max="3082" width="9.7109375" style="429" customWidth="1"/>
    <col min="3083" max="3083" width="18.28515625" style="429" customWidth="1"/>
    <col min="3084" max="3084" width="22.7109375" style="429" customWidth="1"/>
    <col min="3085" max="3085" width="15.5703125" style="429" customWidth="1"/>
    <col min="3086" max="3086" width="9.85546875" style="429" bestFit="1" customWidth="1"/>
    <col min="3087" max="3087" width="14.7109375" style="429" bestFit="1" customWidth="1"/>
    <col min="3088" max="3328" width="9.140625" style="429"/>
    <col min="3329" max="3329" width="24.85546875" style="429" customWidth="1"/>
    <col min="3330" max="3330" width="20.28515625" style="429" customWidth="1"/>
    <col min="3331" max="3331" width="16.5703125" style="429" customWidth="1"/>
    <col min="3332" max="3332" width="15.85546875" style="429" customWidth="1"/>
    <col min="3333" max="3333" width="18.140625" style="429" customWidth="1"/>
    <col min="3334" max="3334" width="14.5703125" style="429" customWidth="1"/>
    <col min="3335" max="3335" width="20.85546875" style="429" customWidth="1"/>
    <col min="3336" max="3337" width="16" style="429" customWidth="1"/>
    <col min="3338" max="3338" width="9.7109375" style="429" customWidth="1"/>
    <col min="3339" max="3339" width="18.28515625" style="429" customWidth="1"/>
    <col min="3340" max="3340" width="22.7109375" style="429" customWidth="1"/>
    <col min="3341" max="3341" width="15.5703125" style="429" customWidth="1"/>
    <col min="3342" max="3342" width="9.85546875" style="429" bestFit="1" customWidth="1"/>
    <col min="3343" max="3343" width="14.7109375" style="429" bestFit="1" customWidth="1"/>
    <col min="3344" max="3584" width="9.140625" style="429"/>
    <col min="3585" max="3585" width="24.85546875" style="429" customWidth="1"/>
    <col min="3586" max="3586" width="20.28515625" style="429" customWidth="1"/>
    <col min="3587" max="3587" width="16.5703125" style="429" customWidth="1"/>
    <col min="3588" max="3588" width="15.85546875" style="429" customWidth="1"/>
    <col min="3589" max="3589" width="18.140625" style="429" customWidth="1"/>
    <col min="3590" max="3590" width="14.5703125" style="429" customWidth="1"/>
    <col min="3591" max="3591" width="20.85546875" style="429" customWidth="1"/>
    <col min="3592" max="3593" width="16" style="429" customWidth="1"/>
    <col min="3594" max="3594" width="9.7109375" style="429" customWidth="1"/>
    <col min="3595" max="3595" width="18.28515625" style="429" customWidth="1"/>
    <col min="3596" max="3596" width="22.7109375" style="429" customWidth="1"/>
    <col min="3597" max="3597" width="15.5703125" style="429" customWidth="1"/>
    <col min="3598" max="3598" width="9.85546875" style="429" bestFit="1" customWidth="1"/>
    <col min="3599" max="3599" width="14.7109375" style="429" bestFit="1" customWidth="1"/>
    <col min="3600" max="3840" width="9.140625" style="429"/>
    <col min="3841" max="3841" width="24.85546875" style="429" customWidth="1"/>
    <col min="3842" max="3842" width="20.28515625" style="429" customWidth="1"/>
    <col min="3843" max="3843" width="16.5703125" style="429" customWidth="1"/>
    <col min="3844" max="3844" width="15.85546875" style="429" customWidth="1"/>
    <col min="3845" max="3845" width="18.140625" style="429" customWidth="1"/>
    <col min="3846" max="3846" width="14.5703125" style="429" customWidth="1"/>
    <col min="3847" max="3847" width="20.85546875" style="429" customWidth="1"/>
    <col min="3848" max="3849" width="16" style="429" customWidth="1"/>
    <col min="3850" max="3850" width="9.7109375" style="429" customWidth="1"/>
    <col min="3851" max="3851" width="18.28515625" style="429" customWidth="1"/>
    <col min="3852" max="3852" width="22.7109375" style="429" customWidth="1"/>
    <col min="3853" max="3853" width="15.5703125" style="429" customWidth="1"/>
    <col min="3854" max="3854" width="9.85546875" style="429" bestFit="1" customWidth="1"/>
    <col min="3855" max="3855" width="14.7109375" style="429" bestFit="1" customWidth="1"/>
    <col min="3856" max="4096" width="9.140625" style="429"/>
    <col min="4097" max="4097" width="24.85546875" style="429" customWidth="1"/>
    <col min="4098" max="4098" width="20.28515625" style="429" customWidth="1"/>
    <col min="4099" max="4099" width="16.5703125" style="429" customWidth="1"/>
    <col min="4100" max="4100" width="15.85546875" style="429" customWidth="1"/>
    <col min="4101" max="4101" width="18.140625" style="429" customWidth="1"/>
    <col min="4102" max="4102" width="14.5703125" style="429" customWidth="1"/>
    <col min="4103" max="4103" width="20.85546875" style="429" customWidth="1"/>
    <col min="4104" max="4105" width="16" style="429" customWidth="1"/>
    <col min="4106" max="4106" width="9.7109375" style="429" customWidth="1"/>
    <col min="4107" max="4107" width="18.28515625" style="429" customWidth="1"/>
    <col min="4108" max="4108" width="22.7109375" style="429" customWidth="1"/>
    <col min="4109" max="4109" width="15.5703125" style="429" customWidth="1"/>
    <col min="4110" max="4110" width="9.85546875" style="429" bestFit="1" customWidth="1"/>
    <col min="4111" max="4111" width="14.7109375" style="429" bestFit="1" customWidth="1"/>
    <col min="4112" max="4352" width="9.140625" style="429"/>
    <col min="4353" max="4353" width="24.85546875" style="429" customWidth="1"/>
    <col min="4354" max="4354" width="20.28515625" style="429" customWidth="1"/>
    <col min="4355" max="4355" width="16.5703125" style="429" customWidth="1"/>
    <col min="4356" max="4356" width="15.85546875" style="429" customWidth="1"/>
    <col min="4357" max="4357" width="18.140625" style="429" customWidth="1"/>
    <col min="4358" max="4358" width="14.5703125" style="429" customWidth="1"/>
    <col min="4359" max="4359" width="20.85546875" style="429" customWidth="1"/>
    <col min="4360" max="4361" width="16" style="429" customWidth="1"/>
    <col min="4362" max="4362" width="9.7109375" style="429" customWidth="1"/>
    <col min="4363" max="4363" width="18.28515625" style="429" customWidth="1"/>
    <col min="4364" max="4364" width="22.7109375" style="429" customWidth="1"/>
    <col min="4365" max="4365" width="15.5703125" style="429" customWidth="1"/>
    <col min="4366" max="4366" width="9.85546875" style="429" bestFit="1" customWidth="1"/>
    <col min="4367" max="4367" width="14.7109375" style="429" bestFit="1" customWidth="1"/>
    <col min="4368" max="4608" width="9.140625" style="429"/>
    <col min="4609" max="4609" width="24.85546875" style="429" customWidth="1"/>
    <col min="4610" max="4610" width="20.28515625" style="429" customWidth="1"/>
    <col min="4611" max="4611" width="16.5703125" style="429" customWidth="1"/>
    <col min="4612" max="4612" width="15.85546875" style="429" customWidth="1"/>
    <col min="4613" max="4613" width="18.140625" style="429" customWidth="1"/>
    <col min="4614" max="4614" width="14.5703125" style="429" customWidth="1"/>
    <col min="4615" max="4615" width="20.85546875" style="429" customWidth="1"/>
    <col min="4616" max="4617" width="16" style="429" customWidth="1"/>
    <col min="4618" max="4618" width="9.7109375" style="429" customWidth="1"/>
    <col min="4619" max="4619" width="18.28515625" style="429" customWidth="1"/>
    <col min="4620" max="4620" width="22.7109375" style="429" customWidth="1"/>
    <col min="4621" max="4621" width="15.5703125" style="429" customWidth="1"/>
    <col min="4622" max="4622" width="9.85546875" style="429" bestFit="1" customWidth="1"/>
    <col min="4623" max="4623" width="14.7109375" style="429" bestFit="1" customWidth="1"/>
    <col min="4624" max="4864" width="9.140625" style="429"/>
    <col min="4865" max="4865" width="24.85546875" style="429" customWidth="1"/>
    <col min="4866" max="4866" width="20.28515625" style="429" customWidth="1"/>
    <col min="4867" max="4867" width="16.5703125" style="429" customWidth="1"/>
    <col min="4868" max="4868" width="15.85546875" style="429" customWidth="1"/>
    <col min="4869" max="4869" width="18.140625" style="429" customWidth="1"/>
    <col min="4870" max="4870" width="14.5703125" style="429" customWidth="1"/>
    <col min="4871" max="4871" width="20.85546875" style="429" customWidth="1"/>
    <col min="4872" max="4873" width="16" style="429" customWidth="1"/>
    <col min="4874" max="4874" width="9.7109375" style="429" customWidth="1"/>
    <col min="4875" max="4875" width="18.28515625" style="429" customWidth="1"/>
    <col min="4876" max="4876" width="22.7109375" style="429" customWidth="1"/>
    <col min="4877" max="4877" width="15.5703125" style="429" customWidth="1"/>
    <col min="4878" max="4878" width="9.85546875" style="429" bestFit="1" customWidth="1"/>
    <col min="4879" max="4879" width="14.7109375" style="429" bestFit="1" customWidth="1"/>
    <col min="4880" max="5120" width="9.140625" style="429"/>
    <col min="5121" max="5121" width="24.85546875" style="429" customWidth="1"/>
    <col min="5122" max="5122" width="20.28515625" style="429" customWidth="1"/>
    <col min="5123" max="5123" width="16.5703125" style="429" customWidth="1"/>
    <col min="5124" max="5124" width="15.85546875" style="429" customWidth="1"/>
    <col min="5125" max="5125" width="18.140625" style="429" customWidth="1"/>
    <col min="5126" max="5126" width="14.5703125" style="429" customWidth="1"/>
    <col min="5127" max="5127" width="20.85546875" style="429" customWidth="1"/>
    <col min="5128" max="5129" width="16" style="429" customWidth="1"/>
    <col min="5130" max="5130" width="9.7109375" style="429" customWidth="1"/>
    <col min="5131" max="5131" width="18.28515625" style="429" customWidth="1"/>
    <col min="5132" max="5132" width="22.7109375" style="429" customWidth="1"/>
    <col min="5133" max="5133" width="15.5703125" style="429" customWidth="1"/>
    <col min="5134" max="5134" width="9.85546875" style="429" bestFit="1" customWidth="1"/>
    <col min="5135" max="5135" width="14.7109375" style="429" bestFit="1" customWidth="1"/>
    <col min="5136" max="5376" width="9.140625" style="429"/>
    <col min="5377" max="5377" width="24.85546875" style="429" customWidth="1"/>
    <col min="5378" max="5378" width="20.28515625" style="429" customWidth="1"/>
    <col min="5379" max="5379" width="16.5703125" style="429" customWidth="1"/>
    <col min="5380" max="5380" width="15.85546875" style="429" customWidth="1"/>
    <col min="5381" max="5381" width="18.140625" style="429" customWidth="1"/>
    <col min="5382" max="5382" width="14.5703125" style="429" customWidth="1"/>
    <col min="5383" max="5383" width="20.85546875" style="429" customWidth="1"/>
    <col min="5384" max="5385" width="16" style="429" customWidth="1"/>
    <col min="5386" max="5386" width="9.7109375" style="429" customWidth="1"/>
    <col min="5387" max="5387" width="18.28515625" style="429" customWidth="1"/>
    <col min="5388" max="5388" width="22.7109375" style="429" customWidth="1"/>
    <col min="5389" max="5389" width="15.5703125" style="429" customWidth="1"/>
    <col min="5390" max="5390" width="9.85546875" style="429" bestFit="1" customWidth="1"/>
    <col min="5391" max="5391" width="14.7109375" style="429" bestFit="1" customWidth="1"/>
    <col min="5392" max="5632" width="9.140625" style="429"/>
    <col min="5633" max="5633" width="24.85546875" style="429" customWidth="1"/>
    <col min="5634" max="5634" width="20.28515625" style="429" customWidth="1"/>
    <col min="5635" max="5635" width="16.5703125" style="429" customWidth="1"/>
    <col min="5636" max="5636" width="15.85546875" style="429" customWidth="1"/>
    <col min="5637" max="5637" width="18.140625" style="429" customWidth="1"/>
    <col min="5638" max="5638" width="14.5703125" style="429" customWidth="1"/>
    <col min="5639" max="5639" width="20.85546875" style="429" customWidth="1"/>
    <col min="5640" max="5641" width="16" style="429" customWidth="1"/>
    <col min="5642" max="5642" width="9.7109375" style="429" customWidth="1"/>
    <col min="5643" max="5643" width="18.28515625" style="429" customWidth="1"/>
    <col min="5644" max="5644" width="22.7109375" style="429" customWidth="1"/>
    <col min="5645" max="5645" width="15.5703125" style="429" customWidth="1"/>
    <col min="5646" max="5646" width="9.85546875" style="429" bestFit="1" customWidth="1"/>
    <col min="5647" max="5647" width="14.7109375" style="429" bestFit="1" customWidth="1"/>
    <col min="5648" max="5888" width="9.140625" style="429"/>
    <col min="5889" max="5889" width="24.85546875" style="429" customWidth="1"/>
    <col min="5890" max="5890" width="20.28515625" style="429" customWidth="1"/>
    <col min="5891" max="5891" width="16.5703125" style="429" customWidth="1"/>
    <col min="5892" max="5892" width="15.85546875" style="429" customWidth="1"/>
    <col min="5893" max="5893" width="18.140625" style="429" customWidth="1"/>
    <col min="5894" max="5894" width="14.5703125" style="429" customWidth="1"/>
    <col min="5895" max="5895" width="20.85546875" style="429" customWidth="1"/>
    <col min="5896" max="5897" width="16" style="429" customWidth="1"/>
    <col min="5898" max="5898" width="9.7109375" style="429" customWidth="1"/>
    <col min="5899" max="5899" width="18.28515625" style="429" customWidth="1"/>
    <col min="5900" max="5900" width="22.7109375" style="429" customWidth="1"/>
    <col min="5901" max="5901" width="15.5703125" style="429" customWidth="1"/>
    <col min="5902" max="5902" width="9.85546875" style="429" bestFit="1" customWidth="1"/>
    <col min="5903" max="5903" width="14.7109375" style="429" bestFit="1" customWidth="1"/>
    <col min="5904" max="6144" width="9.140625" style="429"/>
    <col min="6145" max="6145" width="24.85546875" style="429" customWidth="1"/>
    <col min="6146" max="6146" width="20.28515625" style="429" customWidth="1"/>
    <col min="6147" max="6147" width="16.5703125" style="429" customWidth="1"/>
    <col min="6148" max="6148" width="15.85546875" style="429" customWidth="1"/>
    <col min="6149" max="6149" width="18.140625" style="429" customWidth="1"/>
    <col min="6150" max="6150" width="14.5703125" style="429" customWidth="1"/>
    <col min="6151" max="6151" width="20.85546875" style="429" customWidth="1"/>
    <col min="6152" max="6153" width="16" style="429" customWidth="1"/>
    <col min="6154" max="6154" width="9.7109375" style="429" customWidth="1"/>
    <col min="6155" max="6155" width="18.28515625" style="429" customWidth="1"/>
    <col min="6156" max="6156" width="22.7109375" style="429" customWidth="1"/>
    <col min="6157" max="6157" width="15.5703125" style="429" customWidth="1"/>
    <col min="6158" max="6158" width="9.85546875" style="429" bestFit="1" customWidth="1"/>
    <col min="6159" max="6159" width="14.7109375" style="429" bestFit="1" customWidth="1"/>
    <col min="6160" max="6400" width="9.140625" style="429"/>
    <col min="6401" max="6401" width="24.85546875" style="429" customWidth="1"/>
    <col min="6402" max="6402" width="20.28515625" style="429" customWidth="1"/>
    <col min="6403" max="6403" width="16.5703125" style="429" customWidth="1"/>
    <col min="6404" max="6404" width="15.85546875" style="429" customWidth="1"/>
    <col min="6405" max="6405" width="18.140625" style="429" customWidth="1"/>
    <col min="6406" max="6406" width="14.5703125" style="429" customWidth="1"/>
    <col min="6407" max="6407" width="20.85546875" style="429" customWidth="1"/>
    <col min="6408" max="6409" width="16" style="429" customWidth="1"/>
    <col min="6410" max="6410" width="9.7109375" style="429" customWidth="1"/>
    <col min="6411" max="6411" width="18.28515625" style="429" customWidth="1"/>
    <col min="6412" max="6412" width="22.7109375" style="429" customWidth="1"/>
    <col min="6413" max="6413" width="15.5703125" style="429" customWidth="1"/>
    <col min="6414" max="6414" width="9.85546875" style="429" bestFit="1" customWidth="1"/>
    <col min="6415" max="6415" width="14.7109375" style="429" bestFit="1" customWidth="1"/>
    <col min="6416" max="6656" width="9.140625" style="429"/>
    <col min="6657" max="6657" width="24.85546875" style="429" customWidth="1"/>
    <col min="6658" max="6658" width="20.28515625" style="429" customWidth="1"/>
    <col min="6659" max="6659" width="16.5703125" style="429" customWidth="1"/>
    <col min="6660" max="6660" width="15.85546875" style="429" customWidth="1"/>
    <col min="6661" max="6661" width="18.140625" style="429" customWidth="1"/>
    <col min="6662" max="6662" width="14.5703125" style="429" customWidth="1"/>
    <col min="6663" max="6663" width="20.85546875" style="429" customWidth="1"/>
    <col min="6664" max="6665" width="16" style="429" customWidth="1"/>
    <col min="6666" max="6666" width="9.7109375" style="429" customWidth="1"/>
    <col min="6667" max="6667" width="18.28515625" style="429" customWidth="1"/>
    <col min="6668" max="6668" width="22.7109375" style="429" customWidth="1"/>
    <col min="6669" max="6669" width="15.5703125" style="429" customWidth="1"/>
    <col min="6670" max="6670" width="9.85546875" style="429" bestFit="1" customWidth="1"/>
    <col min="6671" max="6671" width="14.7109375" style="429" bestFit="1" customWidth="1"/>
    <col min="6672" max="6912" width="9.140625" style="429"/>
    <col min="6913" max="6913" width="24.85546875" style="429" customWidth="1"/>
    <col min="6914" max="6914" width="20.28515625" style="429" customWidth="1"/>
    <col min="6915" max="6915" width="16.5703125" style="429" customWidth="1"/>
    <col min="6916" max="6916" width="15.85546875" style="429" customWidth="1"/>
    <col min="6917" max="6917" width="18.140625" style="429" customWidth="1"/>
    <col min="6918" max="6918" width="14.5703125" style="429" customWidth="1"/>
    <col min="6919" max="6919" width="20.85546875" style="429" customWidth="1"/>
    <col min="6920" max="6921" width="16" style="429" customWidth="1"/>
    <col min="6922" max="6922" width="9.7109375" style="429" customWidth="1"/>
    <col min="6923" max="6923" width="18.28515625" style="429" customWidth="1"/>
    <col min="6924" max="6924" width="22.7109375" style="429" customWidth="1"/>
    <col min="6925" max="6925" width="15.5703125" style="429" customWidth="1"/>
    <col min="6926" max="6926" width="9.85546875" style="429" bestFit="1" customWidth="1"/>
    <col min="6927" max="6927" width="14.7109375" style="429" bestFit="1" customWidth="1"/>
    <col min="6928" max="7168" width="9.140625" style="429"/>
    <col min="7169" max="7169" width="24.85546875" style="429" customWidth="1"/>
    <col min="7170" max="7170" width="20.28515625" style="429" customWidth="1"/>
    <col min="7171" max="7171" width="16.5703125" style="429" customWidth="1"/>
    <col min="7172" max="7172" width="15.85546875" style="429" customWidth="1"/>
    <col min="7173" max="7173" width="18.140625" style="429" customWidth="1"/>
    <col min="7174" max="7174" width="14.5703125" style="429" customWidth="1"/>
    <col min="7175" max="7175" width="20.85546875" style="429" customWidth="1"/>
    <col min="7176" max="7177" width="16" style="429" customWidth="1"/>
    <col min="7178" max="7178" width="9.7109375" style="429" customWidth="1"/>
    <col min="7179" max="7179" width="18.28515625" style="429" customWidth="1"/>
    <col min="7180" max="7180" width="22.7109375" style="429" customWidth="1"/>
    <col min="7181" max="7181" width="15.5703125" style="429" customWidth="1"/>
    <col min="7182" max="7182" width="9.85546875" style="429" bestFit="1" customWidth="1"/>
    <col min="7183" max="7183" width="14.7109375" style="429" bestFit="1" customWidth="1"/>
    <col min="7184" max="7424" width="9.140625" style="429"/>
    <col min="7425" max="7425" width="24.85546875" style="429" customWidth="1"/>
    <col min="7426" max="7426" width="20.28515625" style="429" customWidth="1"/>
    <col min="7427" max="7427" width="16.5703125" style="429" customWidth="1"/>
    <col min="7428" max="7428" width="15.85546875" style="429" customWidth="1"/>
    <col min="7429" max="7429" width="18.140625" style="429" customWidth="1"/>
    <col min="7430" max="7430" width="14.5703125" style="429" customWidth="1"/>
    <col min="7431" max="7431" width="20.85546875" style="429" customWidth="1"/>
    <col min="7432" max="7433" width="16" style="429" customWidth="1"/>
    <col min="7434" max="7434" width="9.7109375" style="429" customWidth="1"/>
    <col min="7435" max="7435" width="18.28515625" style="429" customWidth="1"/>
    <col min="7436" max="7436" width="22.7109375" style="429" customWidth="1"/>
    <col min="7437" max="7437" width="15.5703125" style="429" customWidth="1"/>
    <col min="7438" max="7438" width="9.85546875" style="429" bestFit="1" customWidth="1"/>
    <col min="7439" max="7439" width="14.7109375" style="429" bestFit="1" customWidth="1"/>
    <col min="7440" max="7680" width="9.140625" style="429"/>
    <col min="7681" max="7681" width="24.85546875" style="429" customWidth="1"/>
    <col min="7682" max="7682" width="20.28515625" style="429" customWidth="1"/>
    <col min="7683" max="7683" width="16.5703125" style="429" customWidth="1"/>
    <col min="7684" max="7684" width="15.85546875" style="429" customWidth="1"/>
    <col min="7685" max="7685" width="18.140625" style="429" customWidth="1"/>
    <col min="7686" max="7686" width="14.5703125" style="429" customWidth="1"/>
    <col min="7687" max="7687" width="20.85546875" style="429" customWidth="1"/>
    <col min="7688" max="7689" width="16" style="429" customWidth="1"/>
    <col min="7690" max="7690" width="9.7109375" style="429" customWidth="1"/>
    <col min="7691" max="7691" width="18.28515625" style="429" customWidth="1"/>
    <col min="7692" max="7692" width="22.7109375" style="429" customWidth="1"/>
    <col min="7693" max="7693" width="15.5703125" style="429" customWidth="1"/>
    <col min="7694" max="7694" width="9.85546875" style="429" bestFit="1" customWidth="1"/>
    <col min="7695" max="7695" width="14.7109375" style="429" bestFit="1" customWidth="1"/>
    <col min="7696" max="7936" width="9.140625" style="429"/>
    <col min="7937" max="7937" width="24.85546875" style="429" customWidth="1"/>
    <col min="7938" max="7938" width="20.28515625" style="429" customWidth="1"/>
    <col min="7939" max="7939" width="16.5703125" style="429" customWidth="1"/>
    <col min="7940" max="7940" width="15.85546875" style="429" customWidth="1"/>
    <col min="7941" max="7941" width="18.140625" style="429" customWidth="1"/>
    <col min="7942" max="7942" width="14.5703125" style="429" customWidth="1"/>
    <col min="7943" max="7943" width="20.85546875" style="429" customWidth="1"/>
    <col min="7944" max="7945" width="16" style="429" customWidth="1"/>
    <col min="7946" max="7946" width="9.7109375" style="429" customWidth="1"/>
    <col min="7947" max="7947" width="18.28515625" style="429" customWidth="1"/>
    <col min="7948" max="7948" width="22.7109375" style="429" customWidth="1"/>
    <col min="7949" max="7949" width="15.5703125" style="429" customWidth="1"/>
    <col min="7950" max="7950" width="9.85546875" style="429" bestFit="1" customWidth="1"/>
    <col min="7951" max="7951" width="14.7109375" style="429" bestFit="1" customWidth="1"/>
    <col min="7952" max="8192" width="9.140625" style="429"/>
    <col min="8193" max="8193" width="24.85546875" style="429" customWidth="1"/>
    <col min="8194" max="8194" width="20.28515625" style="429" customWidth="1"/>
    <col min="8195" max="8195" width="16.5703125" style="429" customWidth="1"/>
    <col min="8196" max="8196" width="15.85546875" style="429" customWidth="1"/>
    <col min="8197" max="8197" width="18.140625" style="429" customWidth="1"/>
    <col min="8198" max="8198" width="14.5703125" style="429" customWidth="1"/>
    <col min="8199" max="8199" width="20.85546875" style="429" customWidth="1"/>
    <col min="8200" max="8201" width="16" style="429" customWidth="1"/>
    <col min="8202" max="8202" width="9.7109375" style="429" customWidth="1"/>
    <col min="8203" max="8203" width="18.28515625" style="429" customWidth="1"/>
    <col min="8204" max="8204" width="22.7109375" style="429" customWidth="1"/>
    <col min="8205" max="8205" width="15.5703125" style="429" customWidth="1"/>
    <col min="8206" max="8206" width="9.85546875" style="429" bestFit="1" customWidth="1"/>
    <col min="8207" max="8207" width="14.7109375" style="429" bestFit="1" customWidth="1"/>
    <col min="8208" max="8448" width="9.140625" style="429"/>
    <col min="8449" max="8449" width="24.85546875" style="429" customWidth="1"/>
    <col min="8450" max="8450" width="20.28515625" style="429" customWidth="1"/>
    <col min="8451" max="8451" width="16.5703125" style="429" customWidth="1"/>
    <col min="8452" max="8452" width="15.85546875" style="429" customWidth="1"/>
    <col min="8453" max="8453" width="18.140625" style="429" customWidth="1"/>
    <col min="8454" max="8454" width="14.5703125" style="429" customWidth="1"/>
    <col min="8455" max="8455" width="20.85546875" style="429" customWidth="1"/>
    <col min="8456" max="8457" width="16" style="429" customWidth="1"/>
    <col min="8458" max="8458" width="9.7109375" style="429" customWidth="1"/>
    <col min="8459" max="8459" width="18.28515625" style="429" customWidth="1"/>
    <col min="8460" max="8460" width="22.7109375" style="429" customWidth="1"/>
    <col min="8461" max="8461" width="15.5703125" style="429" customWidth="1"/>
    <col min="8462" max="8462" width="9.85546875" style="429" bestFit="1" customWidth="1"/>
    <col min="8463" max="8463" width="14.7109375" style="429" bestFit="1" customWidth="1"/>
    <col min="8464" max="8704" width="9.140625" style="429"/>
    <col min="8705" max="8705" width="24.85546875" style="429" customWidth="1"/>
    <col min="8706" max="8706" width="20.28515625" style="429" customWidth="1"/>
    <col min="8707" max="8707" width="16.5703125" style="429" customWidth="1"/>
    <col min="8708" max="8708" width="15.85546875" style="429" customWidth="1"/>
    <col min="8709" max="8709" width="18.140625" style="429" customWidth="1"/>
    <col min="8710" max="8710" width="14.5703125" style="429" customWidth="1"/>
    <col min="8711" max="8711" width="20.85546875" style="429" customWidth="1"/>
    <col min="8712" max="8713" width="16" style="429" customWidth="1"/>
    <col min="8714" max="8714" width="9.7109375" style="429" customWidth="1"/>
    <col min="8715" max="8715" width="18.28515625" style="429" customWidth="1"/>
    <col min="8716" max="8716" width="22.7109375" style="429" customWidth="1"/>
    <col min="8717" max="8717" width="15.5703125" style="429" customWidth="1"/>
    <col min="8718" max="8718" width="9.85546875" style="429" bestFit="1" customWidth="1"/>
    <col min="8719" max="8719" width="14.7109375" style="429" bestFit="1" customWidth="1"/>
    <col min="8720" max="8960" width="9.140625" style="429"/>
    <col min="8961" max="8961" width="24.85546875" style="429" customWidth="1"/>
    <col min="8962" max="8962" width="20.28515625" style="429" customWidth="1"/>
    <col min="8963" max="8963" width="16.5703125" style="429" customWidth="1"/>
    <col min="8964" max="8964" width="15.85546875" style="429" customWidth="1"/>
    <col min="8965" max="8965" width="18.140625" style="429" customWidth="1"/>
    <col min="8966" max="8966" width="14.5703125" style="429" customWidth="1"/>
    <col min="8967" max="8967" width="20.85546875" style="429" customWidth="1"/>
    <col min="8968" max="8969" width="16" style="429" customWidth="1"/>
    <col min="8970" max="8970" width="9.7109375" style="429" customWidth="1"/>
    <col min="8971" max="8971" width="18.28515625" style="429" customWidth="1"/>
    <col min="8972" max="8972" width="22.7109375" style="429" customWidth="1"/>
    <col min="8973" max="8973" width="15.5703125" style="429" customWidth="1"/>
    <col min="8974" max="8974" width="9.85546875" style="429" bestFit="1" customWidth="1"/>
    <col min="8975" max="8975" width="14.7109375" style="429" bestFit="1" customWidth="1"/>
    <col min="8976" max="9216" width="9.140625" style="429"/>
    <col min="9217" max="9217" width="24.85546875" style="429" customWidth="1"/>
    <col min="9218" max="9218" width="20.28515625" style="429" customWidth="1"/>
    <col min="9219" max="9219" width="16.5703125" style="429" customWidth="1"/>
    <col min="9220" max="9220" width="15.85546875" style="429" customWidth="1"/>
    <col min="9221" max="9221" width="18.140625" style="429" customWidth="1"/>
    <col min="9222" max="9222" width="14.5703125" style="429" customWidth="1"/>
    <col min="9223" max="9223" width="20.85546875" style="429" customWidth="1"/>
    <col min="9224" max="9225" width="16" style="429" customWidth="1"/>
    <col min="9226" max="9226" width="9.7109375" style="429" customWidth="1"/>
    <col min="9227" max="9227" width="18.28515625" style="429" customWidth="1"/>
    <col min="9228" max="9228" width="22.7109375" style="429" customWidth="1"/>
    <col min="9229" max="9229" width="15.5703125" style="429" customWidth="1"/>
    <col min="9230" max="9230" width="9.85546875" style="429" bestFit="1" customWidth="1"/>
    <col min="9231" max="9231" width="14.7109375" style="429" bestFit="1" customWidth="1"/>
    <col min="9232" max="9472" width="9.140625" style="429"/>
    <col min="9473" max="9473" width="24.85546875" style="429" customWidth="1"/>
    <col min="9474" max="9474" width="20.28515625" style="429" customWidth="1"/>
    <col min="9475" max="9475" width="16.5703125" style="429" customWidth="1"/>
    <col min="9476" max="9476" width="15.85546875" style="429" customWidth="1"/>
    <col min="9477" max="9477" width="18.140625" style="429" customWidth="1"/>
    <col min="9478" max="9478" width="14.5703125" style="429" customWidth="1"/>
    <col min="9479" max="9479" width="20.85546875" style="429" customWidth="1"/>
    <col min="9480" max="9481" width="16" style="429" customWidth="1"/>
    <col min="9482" max="9482" width="9.7109375" style="429" customWidth="1"/>
    <col min="9483" max="9483" width="18.28515625" style="429" customWidth="1"/>
    <col min="9484" max="9484" width="22.7109375" style="429" customWidth="1"/>
    <col min="9485" max="9485" width="15.5703125" style="429" customWidth="1"/>
    <col min="9486" max="9486" width="9.85546875" style="429" bestFit="1" customWidth="1"/>
    <col min="9487" max="9487" width="14.7109375" style="429" bestFit="1" customWidth="1"/>
    <col min="9488" max="9728" width="9.140625" style="429"/>
    <col min="9729" max="9729" width="24.85546875" style="429" customWidth="1"/>
    <col min="9730" max="9730" width="20.28515625" style="429" customWidth="1"/>
    <col min="9731" max="9731" width="16.5703125" style="429" customWidth="1"/>
    <col min="9732" max="9732" width="15.85546875" style="429" customWidth="1"/>
    <col min="9733" max="9733" width="18.140625" style="429" customWidth="1"/>
    <col min="9734" max="9734" width="14.5703125" style="429" customWidth="1"/>
    <col min="9735" max="9735" width="20.85546875" style="429" customWidth="1"/>
    <col min="9736" max="9737" width="16" style="429" customWidth="1"/>
    <col min="9738" max="9738" width="9.7109375" style="429" customWidth="1"/>
    <col min="9739" max="9739" width="18.28515625" style="429" customWidth="1"/>
    <col min="9740" max="9740" width="22.7109375" style="429" customWidth="1"/>
    <col min="9741" max="9741" width="15.5703125" style="429" customWidth="1"/>
    <col min="9742" max="9742" width="9.85546875" style="429" bestFit="1" customWidth="1"/>
    <col min="9743" max="9743" width="14.7109375" style="429" bestFit="1" customWidth="1"/>
    <col min="9744" max="9984" width="9.140625" style="429"/>
    <col min="9985" max="9985" width="24.85546875" style="429" customWidth="1"/>
    <col min="9986" max="9986" width="20.28515625" style="429" customWidth="1"/>
    <col min="9987" max="9987" width="16.5703125" style="429" customWidth="1"/>
    <col min="9988" max="9988" width="15.85546875" style="429" customWidth="1"/>
    <col min="9989" max="9989" width="18.140625" style="429" customWidth="1"/>
    <col min="9990" max="9990" width="14.5703125" style="429" customWidth="1"/>
    <col min="9991" max="9991" width="20.85546875" style="429" customWidth="1"/>
    <col min="9992" max="9993" width="16" style="429" customWidth="1"/>
    <col min="9994" max="9994" width="9.7109375" style="429" customWidth="1"/>
    <col min="9995" max="9995" width="18.28515625" style="429" customWidth="1"/>
    <col min="9996" max="9996" width="22.7109375" style="429" customWidth="1"/>
    <col min="9997" max="9997" width="15.5703125" style="429" customWidth="1"/>
    <col min="9998" max="9998" width="9.85546875" style="429" bestFit="1" customWidth="1"/>
    <col min="9999" max="9999" width="14.7109375" style="429" bestFit="1" customWidth="1"/>
    <col min="10000" max="10240" width="9.140625" style="429"/>
    <col min="10241" max="10241" width="24.85546875" style="429" customWidth="1"/>
    <col min="10242" max="10242" width="20.28515625" style="429" customWidth="1"/>
    <col min="10243" max="10243" width="16.5703125" style="429" customWidth="1"/>
    <col min="10244" max="10244" width="15.85546875" style="429" customWidth="1"/>
    <col min="10245" max="10245" width="18.140625" style="429" customWidth="1"/>
    <col min="10246" max="10246" width="14.5703125" style="429" customWidth="1"/>
    <col min="10247" max="10247" width="20.85546875" style="429" customWidth="1"/>
    <col min="10248" max="10249" width="16" style="429" customWidth="1"/>
    <col min="10250" max="10250" width="9.7109375" style="429" customWidth="1"/>
    <col min="10251" max="10251" width="18.28515625" style="429" customWidth="1"/>
    <col min="10252" max="10252" width="22.7109375" style="429" customWidth="1"/>
    <col min="10253" max="10253" width="15.5703125" style="429" customWidth="1"/>
    <col min="10254" max="10254" width="9.85546875" style="429" bestFit="1" customWidth="1"/>
    <col min="10255" max="10255" width="14.7109375" style="429" bestFit="1" customWidth="1"/>
    <col min="10256" max="10496" width="9.140625" style="429"/>
    <col min="10497" max="10497" width="24.85546875" style="429" customWidth="1"/>
    <col min="10498" max="10498" width="20.28515625" style="429" customWidth="1"/>
    <col min="10499" max="10499" width="16.5703125" style="429" customWidth="1"/>
    <col min="10500" max="10500" width="15.85546875" style="429" customWidth="1"/>
    <col min="10501" max="10501" width="18.140625" style="429" customWidth="1"/>
    <col min="10502" max="10502" width="14.5703125" style="429" customWidth="1"/>
    <col min="10503" max="10503" width="20.85546875" style="429" customWidth="1"/>
    <col min="10504" max="10505" width="16" style="429" customWidth="1"/>
    <col min="10506" max="10506" width="9.7109375" style="429" customWidth="1"/>
    <col min="10507" max="10507" width="18.28515625" style="429" customWidth="1"/>
    <col min="10508" max="10508" width="22.7109375" style="429" customWidth="1"/>
    <col min="10509" max="10509" width="15.5703125" style="429" customWidth="1"/>
    <col min="10510" max="10510" width="9.85546875" style="429" bestFit="1" customWidth="1"/>
    <col min="10511" max="10511" width="14.7109375" style="429" bestFit="1" customWidth="1"/>
    <col min="10512" max="10752" width="9.140625" style="429"/>
    <col min="10753" max="10753" width="24.85546875" style="429" customWidth="1"/>
    <col min="10754" max="10754" width="20.28515625" style="429" customWidth="1"/>
    <col min="10755" max="10755" width="16.5703125" style="429" customWidth="1"/>
    <col min="10756" max="10756" width="15.85546875" style="429" customWidth="1"/>
    <col min="10757" max="10757" width="18.140625" style="429" customWidth="1"/>
    <col min="10758" max="10758" width="14.5703125" style="429" customWidth="1"/>
    <col min="10759" max="10759" width="20.85546875" style="429" customWidth="1"/>
    <col min="10760" max="10761" width="16" style="429" customWidth="1"/>
    <col min="10762" max="10762" width="9.7109375" style="429" customWidth="1"/>
    <col min="10763" max="10763" width="18.28515625" style="429" customWidth="1"/>
    <col min="10764" max="10764" width="22.7109375" style="429" customWidth="1"/>
    <col min="10765" max="10765" width="15.5703125" style="429" customWidth="1"/>
    <col min="10766" max="10766" width="9.85546875" style="429" bestFit="1" customWidth="1"/>
    <col min="10767" max="10767" width="14.7109375" style="429" bestFit="1" customWidth="1"/>
    <col min="10768" max="11008" width="9.140625" style="429"/>
    <col min="11009" max="11009" width="24.85546875" style="429" customWidth="1"/>
    <col min="11010" max="11010" width="20.28515625" style="429" customWidth="1"/>
    <col min="11011" max="11011" width="16.5703125" style="429" customWidth="1"/>
    <col min="11012" max="11012" width="15.85546875" style="429" customWidth="1"/>
    <col min="11013" max="11013" width="18.140625" style="429" customWidth="1"/>
    <col min="11014" max="11014" width="14.5703125" style="429" customWidth="1"/>
    <col min="11015" max="11015" width="20.85546875" style="429" customWidth="1"/>
    <col min="11016" max="11017" width="16" style="429" customWidth="1"/>
    <col min="11018" max="11018" width="9.7109375" style="429" customWidth="1"/>
    <col min="11019" max="11019" width="18.28515625" style="429" customWidth="1"/>
    <col min="11020" max="11020" width="22.7109375" style="429" customWidth="1"/>
    <col min="11021" max="11021" width="15.5703125" style="429" customWidth="1"/>
    <col min="11022" max="11022" width="9.85546875" style="429" bestFit="1" customWidth="1"/>
    <col min="11023" max="11023" width="14.7109375" style="429" bestFit="1" customWidth="1"/>
    <col min="11024" max="11264" width="9.140625" style="429"/>
    <col min="11265" max="11265" width="24.85546875" style="429" customWidth="1"/>
    <col min="11266" max="11266" width="20.28515625" style="429" customWidth="1"/>
    <col min="11267" max="11267" width="16.5703125" style="429" customWidth="1"/>
    <col min="11268" max="11268" width="15.85546875" style="429" customWidth="1"/>
    <col min="11269" max="11269" width="18.140625" style="429" customWidth="1"/>
    <col min="11270" max="11270" width="14.5703125" style="429" customWidth="1"/>
    <col min="11271" max="11271" width="20.85546875" style="429" customWidth="1"/>
    <col min="11272" max="11273" width="16" style="429" customWidth="1"/>
    <col min="11274" max="11274" width="9.7109375" style="429" customWidth="1"/>
    <col min="11275" max="11275" width="18.28515625" style="429" customWidth="1"/>
    <col min="11276" max="11276" width="22.7109375" style="429" customWidth="1"/>
    <col min="11277" max="11277" width="15.5703125" style="429" customWidth="1"/>
    <col min="11278" max="11278" width="9.85546875" style="429" bestFit="1" customWidth="1"/>
    <col min="11279" max="11279" width="14.7109375" style="429" bestFit="1" customWidth="1"/>
    <col min="11280" max="11520" width="9.140625" style="429"/>
    <col min="11521" max="11521" width="24.85546875" style="429" customWidth="1"/>
    <col min="11522" max="11522" width="20.28515625" style="429" customWidth="1"/>
    <col min="11523" max="11523" width="16.5703125" style="429" customWidth="1"/>
    <col min="11524" max="11524" width="15.85546875" style="429" customWidth="1"/>
    <col min="11525" max="11525" width="18.140625" style="429" customWidth="1"/>
    <col min="11526" max="11526" width="14.5703125" style="429" customWidth="1"/>
    <col min="11527" max="11527" width="20.85546875" style="429" customWidth="1"/>
    <col min="11528" max="11529" width="16" style="429" customWidth="1"/>
    <col min="11530" max="11530" width="9.7109375" style="429" customWidth="1"/>
    <col min="11531" max="11531" width="18.28515625" style="429" customWidth="1"/>
    <col min="11532" max="11532" width="22.7109375" style="429" customWidth="1"/>
    <col min="11533" max="11533" width="15.5703125" style="429" customWidth="1"/>
    <col min="11534" max="11534" width="9.85546875" style="429" bestFit="1" customWidth="1"/>
    <col min="11535" max="11535" width="14.7109375" style="429" bestFit="1" customWidth="1"/>
    <col min="11536" max="11776" width="9.140625" style="429"/>
    <col min="11777" max="11777" width="24.85546875" style="429" customWidth="1"/>
    <col min="11778" max="11778" width="20.28515625" style="429" customWidth="1"/>
    <col min="11779" max="11779" width="16.5703125" style="429" customWidth="1"/>
    <col min="11780" max="11780" width="15.85546875" style="429" customWidth="1"/>
    <col min="11781" max="11781" width="18.140625" style="429" customWidth="1"/>
    <col min="11782" max="11782" width="14.5703125" style="429" customWidth="1"/>
    <col min="11783" max="11783" width="20.85546875" style="429" customWidth="1"/>
    <col min="11784" max="11785" width="16" style="429" customWidth="1"/>
    <col min="11786" max="11786" width="9.7109375" style="429" customWidth="1"/>
    <col min="11787" max="11787" width="18.28515625" style="429" customWidth="1"/>
    <col min="11788" max="11788" width="22.7109375" style="429" customWidth="1"/>
    <col min="11789" max="11789" width="15.5703125" style="429" customWidth="1"/>
    <col min="11790" max="11790" width="9.85546875" style="429" bestFit="1" customWidth="1"/>
    <col min="11791" max="11791" width="14.7109375" style="429" bestFit="1" customWidth="1"/>
    <col min="11792" max="12032" width="9.140625" style="429"/>
    <col min="12033" max="12033" width="24.85546875" style="429" customWidth="1"/>
    <col min="12034" max="12034" width="20.28515625" style="429" customWidth="1"/>
    <col min="12035" max="12035" width="16.5703125" style="429" customWidth="1"/>
    <col min="12036" max="12036" width="15.85546875" style="429" customWidth="1"/>
    <col min="12037" max="12037" width="18.140625" style="429" customWidth="1"/>
    <col min="12038" max="12038" width="14.5703125" style="429" customWidth="1"/>
    <col min="12039" max="12039" width="20.85546875" style="429" customWidth="1"/>
    <col min="12040" max="12041" width="16" style="429" customWidth="1"/>
    <col min="12042" max="12042" width="9.7109375" style="429" customWidth="1"/>
    <col min="12043" max="12043" width="18.28515625" style="429" customWidth="1"/>
    <col min="12044" max="12044" width="22.7109375" style="429" customWidth="1"/>
    <col min="12045" max="12045" width="15.5703125" style="429" customWidth="1"/>
    <col min="12046" max="12046" width="9.85546875" style="429" bestFit="1" customWidth="1"/>
    <col min="12047" max="12047" width="14.7109375" style="429" bestFit="1" customWidth="1"/>
    <col min="12048" max="12288" width="9.140625" style="429"/>
    <col min="12289" max="12289" width="24.85546875" style="429" customWidth="1"/>
    <col min="12290" max="12290" width="20.28515625" style="429" customWidth="1"/>
    <col min="12291" max="12291" width="16.5703125" style="429" customWidth="1"/>
    <col min="12292" max="12292" width="15.85546875" style="429" customWidth="1"/>
    <col min="12293" max="12293" width="18.140625" style="429" customWidth="1"/>
    <col min="12294" max="12294" width="14.5703125" style="429" customWidth="1"/>
    <col min="12295" max="12295" width="20.85546875" style="429" customWidth="1"/>
    <col min="12296" max="12297" width="16" style="429" customWidth="1"/>
    <col min="12298" max="12298" width="9.7109375" style="429" customWidth="1"/>
    <col min="12299" max="12299" width="18.28515625" style="429" customWidth="1"/>
    <col min="12300" max="12300" width="22.7109375" style="429" customWidth="1"/>
    <col min="12301" max="12301" width="15.5703125" style="429" customWidth="1"/>
    <col min="12302" max="12302" width="9.85546875" style="429" bestFit="1" customWidth="1"/>
    <col min="12303" max="12303" width="14.7109375" style="429" bestFit="1" customWidth="1"/>
    <col min="12304" max="12544" width="9.140625" style="429"/>
    <col min="12545" max="12545" width="24.85546875" style="429" customWidth="1"/>
    <col min="12546" max="12546" width="20.28515625" style="429" customWidth="1"/>
    <col min="12547" max="12547" width="16.5703125" style="429" customWidth="1"/>
    <col min="12548" max="12548" width="15.85546875" style="429" customWidth="1"/>
    <col min="12549" max="12549" width="18.140625" style="429" customWidth="1"/>
    <col min="12550" max="12550" width="14.5703125" style="429" customWidth="1"/>
    <col min="12551" max="12551" width="20.85546875" style="429" customWidth="1"/>
    <col min="12552" max="12553" width="16" style="429" customWidth="1"/>
    <col min="12554" max="12554" width="9.7109375" style="429" customWidth="1"/>
    <col min="12555" max="12555" width="18.28515625" style="429" customWidth="1"/>
    <col min="12556" max="12556" width="22.7109375" style="429" customWidth="1"/>
    <col min="12557" max="12557" width="15.5703125" style="429" customWidth="1"/>
    <col min="12558" max="12558" width="9.85546875" style="429" bestFit="1" customWidth="1"/>
    <col min="12559" max="12559" width="14.7109375" style="429" bestFit="1" customWidth="1"/>
    <col min="12560" max="12800" width="9.140625" style="429"/>
    <col min="12801" max="12801" width="24.85546875" style="429" customWidth="1"/>
    <col min="12802" max="12802" width="20.28515625" style="429" customWidth="1"/>
    <col min="12803" max="12803" width="16.5703125" style="429" customWidth="1"/>
    <col min="12804" max="12804" width="15.85546875" style="429" customWidth="1"/>
    <col min="12805" max="12805" width="18.140625" style="429" customWidth="1"/>
    <col min="12806" max="12806" width="14.5703125" style="429" customWidth="1"/>
    <col min="12807" max="12807" width="20.85546875" style="429" customWidth="1"/>
    <col min="12808" max="12809" width="16" style="429" customWidth="1"/>
    <col min="12810" max="12810" width="9.7109375" style="429" customWidth="1"/>
    <col min="12811" max="12811" width="18.28515625" style="429" customWidth="1"/>
    <col min="12812" max="12812" width="22.7109375" style="429" customWidth="1"/>
    <col min="12813" max="12813" width="15.5703125" style="429" customWidth="1"/>
    <col min="12814" max="12814" width="9.85546875" style="429" bestFit="1" customWidth="1"/>
    <col min="12815" max="12815" width="14.7109375" style="429" bestFit="1" customWidth="1"/>
    <col min="12816" max="13056" width="9.140625" style="429"/>
    <col min="13057" max="13057" width="24.85546875" style="429" customWidth="1"/>
    <col min="13058" max="13058" width="20.28515625" style="429" customWidth="1"/>
    <col min="13059" max="13059" width="16.5703125" style="429" customWidth="1"/>
    <col min="13060" max="13060" width="15.85546875" style="429" customWidth="1"/>
    <col min="13061" max="13061" width="18.140625" style="429" customWidth="1"/>
    <col min="13062" max="13062" width="14.5703125" style="429" customWidth="1"/>
    <col min="13063" max="13063" width="20.85546875" style="429" customWidth="1"/>
    <col min="13064" max="13065" width="16" style="429" customWidth="1"/>
    <col min="13066" max="13066" width="9.7109375" style="429" customWidth="1"/>
    <col min="13067" max="13067" width="18.28515625" style="429" customWidth="1"/>
    <col min="13068" max="13068" width="22.7109375" style="429" customWidth="1"/>
    <col min="13069" max="13069" width="15.5703125" style="429" customWidth="1"/>
    <col min="13070" max="13070" width="9.85546875" style="429" bestFit="1" customWidth="1"/>
    <col min="13071" max="13071" width="14.7109375" style="429" bestFit="1" customWidth="1"/>
    <col min="13072" max="13312" width="9.140625" style="429"/>
    <col min="13313" max="13313" width="24.85546875" style="429" customWidth="1"/>
    <col min="13314" max="13314" width="20.28515625" style="429" customWidth="1"/>
    <col min="13315" max="13315" width="16.5703125" style="429" customWidth="1"/>
    <col min="13316" max="13316" width="15.85546875" style="429" customWidth="1"/>
    <col min="13317" max="13317" width="18.140625" style="429" customWidth="1"/>
    <col min="13318" max="13318" width="14.5703125" style="429" customWidth="1"/>
    <col min="13319" max="13319" width="20.85546875" style="429" customWidth="1"/>
    <col min="13320" max="13321" width="16" style="429" customWidth="1"/>
    <col min="13322" max="13322" width="9.7109375" style="429" customWidth="1"/>
    <col min="13323" max="13323" width="18.28515625" style="429" customWidth="1"/>
    <col min="13324" max="13324" width="22.7109375" style="429" customWidth="1"/>
    <col min="13325" max="13325" width="15.5703125" style="429" customWidth="1"/>
    <col min="13326" max="13326" width="9.85546875" style="429" bestFit="1" customWidth="1"/>
    <col min="13327" max="13327" width="14.7109375" style="429" bestFit="1" customWidth="1"/>
    <col min="13328" max="13568" width="9.140625" style="429"/>
    <col min="13569" max="13569" width="24.85546875" style="429" customWidth="1"/>
    <col min="13570" max="13570" width="20.28515625" style="429" customWidth="1"/>
    <col min="13571" max="13571" width="16.5703125" style="429" customWidth="1"/>
    <col min="13572" max="13572" width="15.85546875" style="429" customWidth="1"/>
    <col min="13573" max="13573" width="18.140625" style="429" customWidth="1"/>
    <col min="13574" max="13574" width="14.5703125" style="429" customWidth="1"/>
    <col min="13575" max="13575" width="20.85546875" style="429" customWidth="1"/>
    <col min="13576" max="13577" width="16" style="429" customWidth="1"/>
    <col min="13578" max="13578" width="9.7109375" style="429" customWidth="1"/>
    <col min="13579" max="13579" width="18.28515625" style="429" customWidth="1"/>
    <col min="13580" max="13580" width="22.7109375" style="429" customWidth="1"/>
    <col min="13581" max="13581" width="15.5703125" style="429" customWidth="1"/>
    <col min="13582" max="13582" width="9.85546875" style="429" bestFit="1" customWidth="1"/>
    <col min="13583" max="13583" width="14.7109375" style="429" bestFit="1" customWidth="1"/>
    <col min="13584" max="13824" width="9.140625" style="429"/>
    <col min="13825" max="13825" width="24.85546875" style="429" customWidth="1"/>
    <col min="13826" max="13826" width="20.28515625" style="429" customWidth="1"/>
    <col min="13827" max="13827" width="16.5703125" style="429" customWidth="1"/>
    <col min="13828" max="13828" width="15.85546875" style="429" customWidth="1"/>
    <col min="13829" max="13829" width="18.140625" style="429" customWidth="1"/>
    <col min="13830" max="13830" width="14.5703125" style="429" customWidth="1"/>
    <col min="13831" max="13831" width="20.85546875" style="429" customWidth="1"/>
    <col min="13832" max="13833" width="16" style="429" customWidth="1"/>
    <col min="13834" max="13834" width="9.7109375" style="429" customWidth="1"/>
    <col min="13835" max="13835" width="18.28515625" style="429" customWidth="1"/>
    <col min="13836" max="13836" width="22.7109375" style="429" customWidth="1"/>
    <col min="13837" max="13837" width="15.5703125" style="429" customWidth="1"/>
    <col min="13838" max="13838" width="9.85546875" style="429" bestFit="1" customWidth="1"/>
    <col min="13839" max="13839" width="14.7109375" style="429" bestFit="1" customWidth="1"/>
    <col min="13840" max="14080" width="9.140625" style="429"/>
    <col min="14081" max="14081" width="24.85546875" style="429" customWidth="1"/>
    <col min="14082" max="14082" width="20.28515625" style="429" customWidth="1"/>
    <col min="14083" max="14083" width="16.5703125" style="429" customWidth="1"/>
    <col min="14084" max="14084" width="15.85546875" style="429" customWidth="1"/>
    <col min="14085" max="14085" width="18.140625" style="429" customWidth="1"/>
    <col min="14086" max="14086" width="14.5703125" style="429" customWidth="1"/>
    <col min="14087" max="14087" width="20.85546875" style="429" customWidth="1"/>
    <col min="14088" max="14089" width="16" style="429" customWidth="1"/>
    <col min="14090" max="14090" width="9.7109375" style="429" customWidth="1"/>
    <col min="14091" max="14091" width="18.28515625" style="429" customWidth="1"/>
    <col min="14092" max="14092" width="22.7109375" style="429" customWidth="1"/>
    <col min="14093" max="14093" width="15.5703125" style="429" customWidth="1"/>
    <col min="14094" max="14094" width="9.85546875" style="429" bestFit="1" customWidth="1"/>
    <col min="14095" max="14095" width="14.7109375" style="429" bestFit="1" customWidth="1"/>
    <col min="14096" max="14336" width="9.140625" style="429"/>
    <col min="14337" max="14337" width="24.85546875" style="429" customWidth="1"/>
    <col min="14338" max="14338" width="20.28515625" style="429" customWidth="1"/>
    <col min="14339" max="14339" width="16.5703125" style="429" customWidth="1"/>
    <col min="14340" max="14340" width="15.85546875" style="429" customWidth="1"/>
    <col min="14341" max="14341" width="18.140625" style="429" customWidth="1"/>
    <col min="14342" max="14342" width="14.5703125" style="429" customWidth="1"/>
    <col min="14343" max="14343" width="20.85546875" style="429" customWidth="1"/>
    <col min="14344" max="14345" width="16" style="429" customWidth="1"/>
    <col min="14346" max="14346" width="9.7109375" style="429" customWidth="1"/>
    <col min="14347" max="14347" width="18.28515625" style="429" customWidth="1"/>
    <col min="14348" max="14348" width="22.7109375" style="429" customWidth="1"/>
    <col min="14349" max="14349" width="15.5703125" style="429" customWidth="1"/>
    <col min="14350" max="14350" width="9.85546875" style="429" bestFit="1" customWidth="1"/>
    <col min="14351" max="14351" width="14.7109375" style="429" bestFit="1" customWidth="1"/>
    <col min="14352" max="14592" width="9.140625" style="429"/>
    <col min="14593" max="14593" width="24.85546875" style="429" customWidth="1"/>
    <col min="14594" max="14594" width="20.28515625" style="429" customWidth="1"/>
    <col min="14595" max="14595" width="16.5703125" style="429" customWidth="1"/>
    <col min="14596" max="14596" width="15.85546875" style="429" customWidth="1"/>
    <col min="14597" max="14597" width="18.140625" style="429" customWidth="1"/>
    <col min="14598" max="14598" width="14.5703125" style="429" customWidth="1"/>
    <col min="14599" max="14599" width="20.85546875" style="429" customWidth="1"/>
    <col min="14600" max="14601" width="16" style="429" customWidth="1"/>
    <col min="14602" max="14602" width="9.7109375" style="429" customWidth="1"/>
    <col min="14603" max="14603" width="18.28515625" style="429" customWidth="1"/>
    <col min="14604" max="14604" width="22.7109375" style="429" customWidth="1"/>
    <col min="14605" max="14605" width="15.5703125" style="429" customWidth="1"/>
    <col min="14606" max="14606" width="9.85546875" style="429" bestFit="1" customWidth="1"/>
    <col min="14607" max="14607" width="14.7109375" style="429" bestFit="1" customWidth="1"/>
    <col min="14608" max="14848" width="9.140625" style="429"/>
    <col min="14849" max="14849" width="24.85546875" style="429" customWidth="1"/>
    <col min="14850" max="14850" width="20.28515625" style="429" customWidth="1"/>
    <col min="14851" max="14851" width="16.5703125" style="429" customWidth="1"/>
    <col min="14852" max="14852" width="15.85546875" style="429" customWidth="1"/>
    <col min="14853" max="14853" width="18.140625" style="429" customWidth="1"/>
    <col min="14854" max="14854" width="14.5703125" style="429" customWidth="1"/>
    <col min="14855" max="14855" width="20.85546875" style="429" customWidth="1"/>
    <col min="14856" max="14857" width="16" style="429" customWidth="1"/>
    <col min="14858" max="14858" width="9.7109375" style="429" customWidth="1"/>
    <col min="14859" max="14859" width="18.28515625" style="429" customWidth="1"/>
    <col min="14860" max="14860" width="22.7109375" style="429" customWidth="1"/>
    <col min="14861" max="14861" width="15.5703125" style="429" customWidth="1"/>
    <col min="14862" max="14862" width="9.85546875" style="429" bestFit="1" customWidth="1"/>
    <col min="14863" max="14863" width="14.7109375" style="429" bestFit="1" customWidth="1"/>
    <col min="14864" max="15104" width="9.140625" style="429"/>
    <col min="15105" max="15105" width="24.85546875" style="429" customWidth="1"/>
    <col min="15106" max="15106" width="20.28515625" style="429" customWidth="1"/>
    <col min="15107" max="15107" width="16.5703125" style="429" customWidth="1"/>
    <col min="15108" max="15108" width="15.85546875" style="429" customWidth="1"/>
    <col min="15109" max="15109" width="18.140625" style="429" customWidth="1"/>
    <col min="15110" max="15110" width="14.5703125" style="429" customWidth="1"/>
    <col min="15111" max="15111" width="20.85546875" style="429" customWidth="1"/>
    <col min="15112" max="15113" width="16" style="429" customWidth="1"/>
    <col min="15114" max="15114" width="9.7109375" style="429" customWidth="1"/>
    <col min="15115" max="15115" width="18.28515625" style="429" customWidth="1"/>
    <col min="15116" max="15116" width="22.7109375" style="429" customWidth="1"/>
    <col min="15117" max="15117" width="15.5703125" style="429" customWidth="1"/>
    <col min="15118" max="15118" width="9.85546875" style="429" bestFit="1" customWidth="1"/>
    <col min="15119" max="15119" width="14.7109375" style="429" bestFit="1" customWidth="1"/>
    <col min="15120" max="15360" width="9.140625" style="429"/>
    <col min="15361" max="15361" width="24.85546875" style="429" customWidth="1"/>
    <col min="15362" max="15362" width="20.28515625" style="429" customWidth="1"/>
    <col min="15363" max="15363" width="16.5703125" style="429" customWidth="1"/>
    <col min="15364" max="15364" width="15.85546875" style="429" customWidth="1"/>
    <col min="15365" max="15365" width="18.140625" style="429" customWidth="1"/>
    <col min="15366" max="15366" width="14.5703125" style="429" customWidth="1"/>
    <col min="15367" max="15367" width="20.85546875" style="429" customWidth="1"/>
    <col min="15368" max="15369" width="16" style="429" customWidth="1"/>
    <col min="15370" max="15370" width="9.7109375" style="429" customWidth="1"/>
    <col min="15371" max="15371" width="18.28515625" style="429" customWidth="1"/>
    <col min="15372" max="15372" width="22.7109375" style="429" customWidth="1"/>
    <col min="15373" max="15373" width="15.5703125" style="429" customWidth="1"/>
    <col min="15374" max="15374" width="9.85546875" style="429" bestFit="1" customWidth="1"/>
    <col min="15375" max="15375" width="14.7109375" style="429" bestFit="1" customWidth="1"/>
    <col min="15376" max="15616" width="9.140625" style="429"/>
    <col min="15617" max="15617" width="24.85546875" style="429" customWidth="1"/>
    <col min="15618" max="15618" width="20.28515625" style="429" customWidth="1"/>
    <col min="15619" max="15619" width="16.5703125" style="429" customWidth="1"/>
    <col min="15620" max="15620" width="15.85546875" style="429" customWidth="1"/>
    <col min="15621" max="15621" width="18.140625" style="429" customWidth="1"/>
    <col min="15622" max="15622" width="14.5703125" style="429" customWidth="1"/>
    <col min="15623" max="15623" width="20.85546875" style="429" customWidth="1"/>
    <col min="15624" max="15625" width="16" style="429" customWidth="1"/>
    <col min="15626" max="15626" width="9.7109375" style="429" customWidth="1"/>
    <col min="15627" max="15627" width="18.28515625" style="429" customWidth="1"/>
    <col min="15628" max="15628" width="22.7109375" style="429" customWidth="1"/>
    <col min="15629" max="15629" width="15.5703125" style="429" customWidth="1"/>
    <col min="15630" max="15630" width="9.85546875" style="429" bestFit="1" customWidth="1"/>
    <col min="15631" max="15631" width="14.7109375" style="429" bestFit="1" customWidth="1"/>
    <col min="15632" max="15872" width="9.140625" style="429"/>
    <col min="15873" max="15873" width="24.85546875" style="429" customWidth="1"/>
    <col min="15874" max="15874" width="20.28515625" style="429" customWidth="1"/>
    <col min="15875" max="15875" width="16.5703125" style="429" customWidth="1"/>
    <col min="15876" max="15876" width="15.85546875" style="429" customWidth="1"/>
    <col min="15877" max="15877" width="18.140625" style="429" customWidth="1"/>
    <col min="15878" max="15878" width="14.5703125" style="429" customWidth="1"/>
    <col min="15879" max="15879" width="20.85546875" style="429" customWidth="1"/>
    <col min="15880" max="15881" width="16" style="429" customWidth="1"/>
    <col min="15882" max="15882" width="9.7109375" style="429" customWidth="1"/>
    <col min="15883" max="15883" width="18.28515625" style="429" customWidth="1"/>
    <col min="15884" max="15884" width="22.7109375" style="429" customWidth="1"/>
    <col min="15885" max="15885" width="15.5703125" style="429" customWidth="1"/>
    <col min="15886" max="15886" width="9.85546875" style="429" bestFit="1" customWidth="1"/>
    <col min="15887" max="15887" width="14.7109375" style="429" bestFit="1" customWidth="1"/>
    <col min="15888" max="16128" width="9.140625" style="429"/>
    <col min="16129" max="16129" width="24.85546875" style="429" customWidth="1"/>
    <col min="16130" max="16130" width="20.28515625" style="429" customWidth="1"/>
    <col min="16131" max="16131" width="16.5703125" style="429" customWidth="1"/>
    <col min="16132" max="16132" width="15.85546875" style="429" customWidth="1"/>
    <col min="16133" max="16133" width="18.140625" style="429" customWidth="1"/>
    <col min="16134" max="16134" width="14.5703125" style="429" customWidth="1"/>
    <col min="16135" max="16135" width="20.85546875" style="429" customWidth="1"/>
    <col min="16136" max="16137" width="16" style="429" customWidth="1"/>
    <col min="16138" max="16138" width="9.7109375" style="429" customWidth="1"/>
    <col min="16139" max="16139" width="18.28515625" style="429" customWidth="1"/>
    <col min="16140" max="16140" width="22.7109375" style="429" customWidth="1"/>
    <col min="16141" max="16141" width="15.5703125" style="429" customWidth="1"/>
    <col min="16142" max="16142" width="9.85546875" style="429" bestFit="1" customWidth="1"/>
    <col min="16143" max="16143" width="14.7109375" style="429" bestFit="1" customWidth="1"/>
    <col min="16144" max="16384" width="9.140625" style="429"/>
  </cols>
  <sheetData>
    <row r="2" spans="1:10" s="264" customFormat="1" ht="16.5">
      <c r="A2" s="424"/>
      <c r="D2" s="186"/>
      <c r="E2" s="425"/>
      <c r="F2" s="425" t="s">
        <v>309</v>
      </c>
      <c r="G2" s="425"/>
      <c r="H2" s="425"/>
      <c r="I2" s="425"/>
    </row>
    <row r="3" spans="1:10" s="264" customFormat="1" ht="49.5" customHeight="1">
      <c r="A3" s="989" t="s">
        <v>223</v>
      </c>
      <c r="B3" s="989"/>
      <c r="C3" s="426"/>
      <c r="D3" s="255"/>
      <c r="E3" s="255"/>
      <c r="F3" s="986" t="s">
        <v>209</v>
      </c>
      <c r="G3" s="987"/>
      <c r="H3" s="987"/>
      <c r="I3" s="987"/>
      <c r="J3" s="987"/>
    </row>
    <row r="4" spans="1:10" s="428" customFormat="1" ht="15">
      <c r="A4" s="426"/>
      <c r="B4" s="427"/>
      <c r="C4" s="427"/>
      <c r="D4" s="1459"/>
      <c r="E4" s="1459"/>
    </row>
    <row r="5" spans="1:10" ht="15" customHeight="1">
      <c r="A5" s="1135" t="s">
        <v>310</v>
      </c>
      <c r="B5" s="1135"/>
      <c r="C5" s="1135"/>
      <c r="D5" s="1135"/>
      <c r="E5" s="1135"/>
      <c r="F5" s="1135"/>
      <c r="G5" s="1135"/>
      <c r="H5" s="1135"/>
      <c r="I5" s="1135"/>
    </row>
    <row r="6" spans="1:10" ht="14.25" thickBot="1">
      <c r="A6" s="1460"/>
      <c r="B6" s="1461"/>
      <c r="C6" s="1461"/>
      <c r="D6" s="1461"/>
      <c r="E6" s="1461"/>
      <c r="F6" s="1461"/>
      <c r="G6" s="1461"/>
      <c r="H6" s="1460"/>
      <c r="I6" s="1460"/>
    </row>
    <row r="7" spans="1:10" ht="15" customHeight="1" thickBot="1">
      <c r="A7" s="430" t="s">
        <v>202</v>
      </c>
      <c r="B7" s="1462" t="s">
        <v>311</v>
      </c>
      <c r="C7" s="1463"/>
      <c r="D7" s="1463"/>
      <c r="E7" s="1463"/>
      <c r="F7" s="1463"/>
      <c r="G7" s="1464"/>
      <c r="H7" s="431"/>
      <c r="I7" s="431"/>
    </row>
    <row r="8" spans="1:10" ht="13.5" customHeight="1">
      <c r="A8" s="1465" t="s">
        <v>312</v>
      </c>
      <c r="B8" s="1467" t="s">
        <v>313</v>
      </c>
      <c r="C8" s="1469" t="s">
        <v>314</v>
      </c>
      <c r="D8" s="1467" t="s">
        <v>315</v>
      </c>
      <c r="E8" s="1471" t="s">
        <v>316</v>
      </c>
      <c r="F8" s="1452" t="s">
        <v>317</v>
      </c>
      <c r="G8" s="1452" t="s">
        <v>318</v>
      </c>
      <c r="H8" s="1452" t="s">
        <v>319</v>
      </c>
      <c r="I8" s="1454" t="s">
        <v>320</v>
      </c>
    </row>
    <row r="9" spans="1:10" ht="81.75" customHeight="1">
      <c r="A9" s="1466"/>
      <c r="B9" s="1468"/>
      <c r="C9" s="1470"/>
      <c r="D9" s="1468"/>
      <c r="E9" s="1472"/>
      <c r="F9" s="1453"/>
      <c r="G9" s="1453"/>
      <c r="H9" s="1453"/>
      <c r="I9" s="1455"/>
    </row>
    <row r="10" spans="1:10" s="269" customFormat="1" ht="12.75" customHeight="1">
      <c r="A10" s="1439" t="s">
        <v>321</v>
      </c>
      <c r="B10" s="1442"/>
      <c r="C10" s="1442"/>
      <c r="D10" s="1442"/>
      <c r="E10" s="1440"/>
      <c r="F10" s="1440"/>
      <c r="G10" s="1440"/>
      <c r="H10" s="1440"/>
      <c r="I10" s="1441"/>
    </row>
    <row r="11" spans="1:10" s="269" customFormat="1" ht="15">
      <c r="A11" s="432" t="s">
        <v>322</v>
      </c>
      <c r="B11" s="433">
        <v>132806396.64</v>
      </c>
      <c r="C11" s="433">
        <v>1245325.8400000001</v>
      </c>
      <c r="D11" s="433">
        <v>34332369.259999998</v>
      </c>
      <c r="E11" s="433">
        <v>3575282.85</v>
      </c>
      <c r="F11" s="433">
        <v>150900</v>
      </c>
      <c r="G11" s="433">
        <v>4038858.27</v>
      </c>
      <c r="H11" s="433">
        <v>33917719.140000001</v>
      </c>
      <c r="I11" s="434">
        <f>B11+D11+E11+F11+G11+H11</f>
        <v>208821526.16000003</v>
      </c>
    </row>
    <row r="12" spans="1:10">
      <c r="A12" s="432" t="s">
        <v>323</v>
      </c>
      <c r="B12" s="433">
        <f t="shared" ref="B12:I12" si="0">SUM(B13:B15)</f>
        <v>197260.24</v>
      </c>
      <c r="C12" s="433">
        <f t="shared" si="0"/>
        <v>188298.5</v>
      </c>
      <c r="D12" s="433">
        <f t="shared" si="0"/>
        <v>921152.33</v>
      </c>
      <c r="E12" s="433">
        <f t="shared" si="0"/>
        <v>360393.72</v>
      </c>
      <c r="F12" s="433">
        <f t="shared" si="0"/>
        <v>0</v>
      </c>
      <c r="G12" s="433">
        <f t="shared" si="0"/>
        <v>766308.12</v>
      </c>
      <c r="H12" s="433">
        <f t="shared" si="0"/>
        <v>6183292.5600000005</v>
      </c>
      <c r="I12" s="434">
        <f t="shared" si="0"/>
        <v>8428406.9700000007</v>
      </c>
    </row>
    <row r="13" spans="1:10">
      <c r="A13" s="435" t="s">
        <v>324</v>
      </c>
      <c r="B13" s="436">
        <v>0</v>
      </c>
      <c r="C13" s="436">
        <v>0</v>
      </c>
      <c r="D13" s="436">
        <v>0</v>
      </c>
      <c r="E13" s="436">
        <v>0</v>
      </c>
      <c r="F13" s="436">
        <v>0</v>
      </c>
      <c r="G13" s="437">
        <v>766308.12</v>
      </c>
      <c r="H13" s="437">
        <v>6362367.4800000004</v>
      </c>
      <c r="I13" s="438">
        <f>G13+H13</f>
        <v>7128675.6000000006</v>
      </c>
    </row>
    <row r="14" spans="1:10">
      <c r="A14" s="435" t="s">
        <v>302</v>
      </c>
      <c r="B14" s="437">
        <v>197260.24</v>
      </c>
      <c r="C14" s="437">
        <v>188298.5</v>
      </c>
      <c r="D14" s="437">
        <v>921152.33</v>
      </c>
      <c r="E14" s="437">
        <v>181318.8</v>
      </c>
      <c r="F14" s="436">
        <v>0</v>
      </c>
      <c r="G14" s="437">
        <v>0</v>
      </c>
      <c r="H14" s="436">
        <v>0</v>
      </c>
      <c r="I14" s="438">
        <f>B14+D14+E14</f>
        <v>1299731.3699999999</v>
      </c>
    </row>
    <row r="15" spans="1:10">
      <c r="A15" s="435" t="s">
        <v>325</v>
      </c>
      <c r="B15" s="437">
        <v>0</v>
      </c>
      <c r="C15" s="436">
        <v>0</v>
      </c>
      <c r="D15" s="437">
        <v>0</v>
      </c>
      <c r="E15" s="437">
        <v>179074.92</v>
      </c>
      <c r="F15" s="437">
        <v>0</v>
      </c>
      <c r="G15" s="437">
        <v>0</v>
      </c>
      <c r="H15" s="437">
        <v>-179074.92</v>
      </c>
      <c r="I15" s="438">
        <f>SUM(B15:H15)</f>
        <v>0</v>
      </c>
    </row>
    <row r="16" spans="1:10">
      <c r="A16" s="432" t="s">
        <v>326</v>
      </c>
      <c r="B16" s="433">
        <f>SUM(B17:B18)</f>
        <v>410693.14</v>
      </c>
      <c r="C16" s="433">
        <f t="shared" ref="C16:I16" si="1">SUM(C17:C18)</f>
        <v>406341.14</v>
      </c>
      <c r="D16" s="433">
        <f t="shared" si="1"/>
        <v>935604.5</v>
      </c>
      <c r="E16" s="433">
        <f t="shared" si="1"/>
        <v>286876.26</v>
      </c>
      <c r="F16" s="433">
        <f t="shared" si="1"/>
        <v>88900</v>
      </c>
      <c r="G16" s="433">
        <f t="shared" si="1"/>
        <v>173363.19</v>
      </c>
      <c r="H16" s="433">
        <f t="shared" si="1"/>
        <v>23622797.550000001</v>
      </c>
      <c r="I16" s="434">
        <f t="shared" si="1"/>
        <v>25518234.640000001</v>
      </c>
    </row>
    <row r="17" spans="1:9">
      <c r="A17" s="435" t="s">
        <v>327</v>
      </c>
      <c r="B17" s="436">
        <v>0</v>
      </c>
      <c r="C17" s="436">
        <v>0</v>
      </c>
      <c r="D17" s="436">
        <v>0</v>
      </c>
      <c r="E17" s="437">
        <v>286876.26</v>
      </c>
      <c r="F17" s="437">
        <v>88900</v>
      </c>
      <c r="G17" s="437">
        <v>171959.27</v>
      </c>
      <c r="H17" s="436">
        <v>0</v>
      </c>
      <c r="I17" s="438">
        <f>E17+F17+G17</f>
        <v>547735.53</v>
      </c>
    </row>
    <row r="18" spans="1:9">
      <c r="A18" s="435" t="s">
        <v>302</v>
      </c>
      <c r="B18" s="437">
        <v>410693.14</v>
      </c>
      <c r="C18" s="436">
        <v>406341.14</v>
      </c>
      <c r="D18" s="437">
        <v>935604.5</v>
      </c>
      <c r="E18" s="437"/>
      <c r="F18" s="436"/>
      <c r="G18" s="437">
        <v>1403.92</v>
      </c>
      <c r="H18" s="437">
        <v>23622797.550000001</v>
      </c>
      <c r="I18" s="438">
        <f>B18+D18+G18+H18</f>
        <v>24970499.109999999</v>
      </c>
    </row>
    <row r="19" spans="1:9">
      <c r="A19" s="432" t="s">
        <v>328</v>
      </c>
      <c r="B19" s="433">
        <f t="shared" ref="B19:I19" si="2">B11+B12-B16</f>
        <v>132592963.73999999</v>
      </c>
      <c r="C19" s="433">
        <f t="shared" si="2"/>
        <v>1027283.2000000001</v>
      </c>
      <c r="D19" s="433">
        <f t="shared" si="2"/>
        <v>34317917.089999996</v>
      </c>
      <c r="E19" s="433">
        <f t="shared" si="2"/>
        <v>3648800.3100000005</v>
      </c>
      <c r="F19" s="433">
        <f t="shared" si="2"/>
        <v>62000</v>
      </c>
      <c r="G19" s="433">
        <f t="shared" si="2"/>
        <v>4631803.1999999993</v>
      </c>
      <c r="H19" s="433">
        <f t="shared" si="2"/>
        <v>16478214.150000002</v>
      </c>
      <c r="I19" s="434">
        <f t="shared" si="2"/>
        <v>191731698.49000001</v>
      </c>
    </row>
    <row r="20" spans="1:9">
      <c r="A20" s="1456" t="s">
        <v>329</v>
      </c>
      <c r="B20" s="1457"/>
      <c r="C20" s="1457"/>
      <c r="D20" s="1457"/>
      <c r="E20" s="1457"/>
      <c r="F20" s="1457"/>
      <c r="G20" s="1457"/>
      <c r="H20" s="1457"/>
      <c r="I20" s="1458"/>
    </row>
    <row r="21" spans="1:9">
      <c r="A21" s="432" t="s">
        <v>330</v>
      </c>
      <c r="B21" s="433">
        <v>18194.28</v>
      </c>
      <c r="C21" s="433">
        <v>0</v>
      </c>
      <c r="D21" s="433">
        <v>19488922.27</v>
      </c>
      <c r="E21" s="433">
        <v>2761029.81</v>
      </c>
      <c r="F21" s="433">
        <v>150900</v>
      </c>
      <c r="G21" s="433">
        <v>4020367.26</v>
      </c>
      <c r="H21" s="433">
        <v>0</v>
      </c>
      <c r="I21" s="434">
        <f>SUM(B21:H21)</f>
        <v>26439413.619999997</v>
      </c>
    </row>
    <row r="22" spans="1:9">
      <c r="A22" s="432" t="s">
        <v>323</v>
      </c>
      <c r="B22" s="433">
        <f>SUM(B23:B25)</f>
        <v>6113.37</v>
      </c>
      <c r="C22" s="433">
        <f t="shared" ref="C22:I22" si="3">SUM(C23:C25)</f>
        <v>0</v>
      </c>
      <c r="D22" s="433">
        <f t="shared" si="3"/>
        <v>1332755.78</v>
      </c>
      <c r="E22" s="433">
        <f t="shared" si="3"/>
        <v>249817.59999999998</v>
      </c>
      <c r="F22" s="433">
        <f t="shared" si="3"/>
        <v>0</v>
      </c>
      <c r="G22" s="433">
        <f t="shared" si="3"/>
        <v>777742.6</v>
      </c>
      <c r="H22" s="433">
        <f t="shared" si="3"/>
        <v>0</v>
      </c>
      <c r="I22" s="434">
        <f t="shared" si="3"/>
        <v>2366429.35</v>
      </c>
    </row>
    <row r="23" spans="1:9">
      <c r="A23" s="435" t="s">
        <v>331</v>
      </c>
      <c r="B23" s="437">
        <v>6113.37</v>
      </c>
      <c r="C23" s="437">
        <v>0</v>
      </c>
      <c r="D23" s="437">
        <f>276721.27+15908.51+281.65+1039411.99+432.36</f>
        <v>1332755.78</v>
      </c>
      <c r="E23" s="437">
        <v>113595.92</v>
      </c>
      <c r="F23" s="437">
        <v>0</v>
      </c>
      <c r="G23" s="437">
        <v>11434.48</v>
      </c>
      <c r="H23" s="436">
        <v>0</v>
      </c>
      <c r="I23" s="438">
        <f t="shared" ref="I23:I28" si="4">SUM(B23:H23)</f>
        <v>1463899.55</v>
      </c>
    </row>
    <row r="24" spans="1:9">
      <c r="A24" s="435" t="s">
        <v>302</v>
      </c>
      <c r="B24" s="436">
        <v>0</v>
      </c>
      <c r="C24" s="436">
        <v>0</v>
      </c>
      <c r="D24" s="437">
        <v>0</v>
      </c>
      <c r="E24" s="437">
        <v>136221.68</v>
      </c>
      <c r="F24" s="436">
        <v>0</v>
      </c>
      <c r="G24" s="437">
        <v>766308.12</v>
      </c>
      <c r="H24" s="436">
        <v>0</v>
      </c>
      <c r="I24" s="438">
        <f t="shared" si="4"/>
        <v>902529.8</v>
      </c>
    </row>
    <row r="25" spans="1:9">
      <c r="A25" s="435" t="s">
        <v>325</v>
      </c>
      <c r="B25" s="436">
        <v>0</v>
      </c>
      <c r="C25" s="436">
        <v>0</v>
      </c>
      <c r="D25" s="436">
        <v>0</v>
      </c>
      <c r="E25" s="436">
        <v>0</v>
      </c>
      <c r="F25" s="436">
        <v>0</v>
      </c>
      <c r="G25" s="436">
        <v>0</v>
      </c>
      <c r="H25" s="436">
        <v>0</v>
      </c>
      <c r="I25" s="438">
        <f t="shared" si="4"/>
        <v>0</v>
      </c>
    </row>
    <row r="26" spans="1:9">
      <c r="A26" s="432" t="s">
        <v>326</v>
      </c>
      <c r="B26" s="433">
        <f>SUM(B27:B28)</f>
        <v>0</v>
      </c>
      <c r="C26" s="433">
        <f t="shared" ref="C26:I26" si="5">SUM(C27:C28)</f>
        <v>0</v>
      </c>
      <c r="D26" s="433">
        <f t="shared" si="5"/>
        <v>265257.26</v>
      </c>
      <c r="E26" s="433">
        <f t="shared" si="5"/>
        <v>281580.68</v>
      </c>
      <c r="F26" s="433">
        <f t="shared" si="5"/>
        <v>88900</v>
      </c>
      <c r="G26" s="433">
        <f t="shared" si="5"/>
        <v>173363.19</v>
      </c>
      <c r="H26" s="433">
        <f t="shared" si="5"/>
        <v>0</v>
      </c>
      <c r="I26" s="434">
        <f t="shared" si="5"/>
        <v>809101.12999999989</v>
      </c>
    </row>
    <row r="27" spans="1:9">
      <c r="A27" s="435" t="s">
        <v>327</v>
      </c>
      <c r="B27" s="436">
        <v>0</v>
      </c>
      <c r="C27" s="436">
        <v>0</v>
      </c>
      <c r="D27" s="436">
        <v>0</v>
      </c>
      <c r="E27" s="437">
        <v>281580.68</v>
      </c>
      <c r="F27" s="437">
        <v>88900</v>
      </c>
      <c r="G27" s="437">
        <v>171959.27</v>
      </c>
      <c r="H27" s="436">
        <v>0</v>
      </c>
      <c r="I27" s="438">
        <f t="shared" si="4"/>
        <v>542439.94999999995</v>
      </c>
    </row>
    <row r="28" spans="1:9">
      <c r="A28" s="435" t="s">
        <v>302</v>
      </c>
      <c r="B28" s="436">
        <v>0</v>
      </c>
      <c r="C28" s="436">
        <v>0</v>
      </c>
      <c r="D28" s="437">
        <f>256064.78+9192.48</f>
        <v>265257.26</v>
      </c>
      <c r="E28" s="437">
        <v>0</v>
      </c>
      <c r="F28" s="436">
        <v>0</v>
      </c>
      <c r="G28" s="437">
        <v>1403.92</v>
      </c>
      <c r="H28" s="437">
        <v>0</v>
      </c>
      <c r="I28" s="438">
        <f t="shared" si="4"/>
        <v>266661.18</v>
      </c>
    </row>
    <row r="29" spans="1:9">
      <c r="A29" s="432" t="s">
        <v>328</v>
      </c>
      <c r="B29" s="433">
        <f>B21+B22-B26</f>
        <v>24307.649999999998</v>
      </c>
      <c r="C29" s="433">
        <f t="shared" ref="C29:I29" si="6">C21+C22-C26</f>
        <v>0</v>
      </c>
      <c r="D29" s="433">
        <f t="shared" si="6"/>
        <v>20556420.789999999</v>
      </c>
      <c r="E29" s="433">
        <f t="shared" si="6"/>
        <v>2729266.73</v>
      </c>
      <c r="F29" s="433">
        <f t="shared" si="6"/>
        <v>62000</v>
      </c>
      <c r="G29" s="433">
        <f t="shared" si="6"/>
        <v>4624746.669999999</v>
      </c>
      <c r="H29" s="433">
        <f t="shared" si="6"/>
        <v>0</v>
      </c>
      <c r="I29" s="434">
        <f t="shared" si="6"/>
        <v>27996741.84</v>
      </c>
    </row>
    <row r="30" spans="1:9">
      <c r="A30" s="1439" t="s">
        <v>332</v>
      </c>
      <c r="B30" s="1440"/>
      <c r="C30" s="1440"/>
      <c r="D30" s="1440"/>
      <c r="E30" s="1440"/>
      <c r="F30" s="1440"/>
      <c r="G30" s="1440"/>
      <c r="H30" s="1440"/>
      <c r="I30" s="1441"/>
    </row>
    <row r="31" spans="1:9">
      <c r="A31" s="439" t="s">
        <v>330</v>
      </c>
      <c r="B31" s="440">
        <v>0</v>
      </c>
      <c r="C31" s="440">
        <v>0</v>
      </c>
      <c r="D31" s="440">
        <v>0</v>
      </c>
      <c r="E31" s="440">
        <v>0</v>
      </c>
      <c r="F31" s="440">
        <v>0</v>
      </c>
      <c r="G31" s="440">
        <v>0</v>
      </c>
      <c r="H31" s="440">
        <v>15216.51</v>
      </c>
      <c r="I31" s="441">
        <f>SUM(B31:H31)</f>
        <v>15216.51</v>
      </c>
    </row>
    <row r="32" spans="1:9">
      <c r="A32" s="442" t="s">
        <v>333</v>
      </c>
      <c r="B32" s="443">
        <v>0</v>
      </c>
      <c r="C32" s="443">
        <f>B32</f>
        <v>0</v>
      </c>
      <c r="D32" s="443">
        <v>0</v>
      </c>
      <c r="E32" s="443">
        <v>0</v>
      </c>
      <c r="F32" s="443">
        <v>0</v>
      </c>
      <c r="G32" s="443">
        <v>0</v>
      </c>
      <c r="H32" s="444">
        <v>0</v>
      </c>
      <c r="I32" s="445">
        <f>SUM(B32:H32)</f>
        <v>0</v>
      </c>
    </row>
    <row r="33" spans="1:9">
      <c r="A33" s="442" t="s">
        <v>334</v>
      </c>
      <c r="B33" s="446">
        <v>0</v>
      </c>
      <c r="C33" s="446">
        <v>0</v>
      </c>
      <c r="D33" s="446">
        <v>0</v>
      </c>
      <c r="E33" s="446">
        <v>0</v>
      </c>
      <c r="F33" s="446">
        <v>0</v>
      </c>
      <c r="G33" s="446">
        <v>0</v>
      </c>
      <c r="H33" s="447">
        <v>0</v>
      </c>
      <c r="I33" s="445">
        <f>SUM(B33:H33)</f>
        <v>0</v>
      </c>
    </row>
    <row r="34" spans="1:9">
      <c r="A34" s="448" t="s">
        <v>328</v>
      </c>
      <c r="B34" s="449">
        <f>B31+B32-B33</f>
        <v>0</v>
      </c>
      <c r="C34" s="449">
        <f t="shared" ref="C34:I34" si="7">C31+C32-C33</f>
        <v>0</v>
      </c>
      <c r="D34" s="449">
        <f t="shared" si="7"/>
        <v>0</v>
      </c>
      <c r="E34" s="449">
        <f t="shared" si="7"/>
        <v>0</v>
      </c>
      <c r="F34" s="449">
        <f t="shared" si="7"/>
        <v>0</v>
      </c>
      <c r="G34" s="449">
        <f t="shared" si="7"/>
        <v>0</v>
      </c>
      <c r="H34" s="449">
        <f t="shared" si="7"/>
        <v>15216.51</v>
      </c>
      <c r="I34" s="450">
        <f t="shared" si="7"/>
        <v>15216.51</v>
      </c>
    </row>
    <row r="35" spans="1:9">
      <c r="A35" s="1439" t="s">
        <v>335</v>
      </c>
      <c r="B35" s="1442"/>
      <c r="C35" s="1442"/>
      <c r="D35" s="1442"/>
      <c r="E35" s="1442"/>
      <c r="F35" s="1442"/>
      <c r="G35" s="1442"/>
      <c r="H35" s="1442"/>
      <c r="I35" s="1441"/>
    </row>
    <row r="36" spans="1:9">
      <c r="A36" s="451" t="s">
        <v>330</v>
      </c>
      <c r="B36" s="452">
        <f t="shared" ref="B36:I36" si="8">B11-B21-B31</f>
        <v>132788202.36</v>
      </c>
      <c r="C36" s="452">
        <f t="shared" si="8"/>
        <v>1245325.8400000001</v>
      </c>
      <c r="D36" s="452">
        <f t="shared" si="8"/>
        <v>14843446.989999998</v>
      </c>
      <c r="E36" s="452">
        <f t="shared" si="8"/>
        <v>814253.04</v>
      </c>
      <c r="F36" s="452">
        <f t="shared" si="8"/>
        <v>0</v>
      </c>
      <c r="G36" s="452">
        <f t="shared" si="8"/>
        <v>18491.010000000242</v>
      </c>
      <c r="H36" s="452">
        <f>H11-H21-H31</f>
        <v>33902502.630000003</v>
      </c>
      <c r="I36" s="453">
        <f t="shared" si="8"/>
        <v>182366896.03000003</v>
      </c>
    </row>
    <row r="37" spans="1:9" ht="14.25" thickBot="1">
      <c r="A37" s="454" t="s">
        <v>328</v>
      </c>
      <c r="B37" s="455">
        <f>B19-B29-B34</f>
        <v>132568656.08999999</v>
      </c>
      <c r="C37" s="455">
        <f t="shared" ref="C37:I37" si="9">C19-C29-C34</f>
        <v>1027283.2000000001</v>
      </c>
      <c r="D37" s="455">
        <f t="shared" si="9"/>
        <v>13761496.299999997</v>
      </c>
      <c r="E37" s="455">
        <f t="shared" si="9"/>
        <v>919533.58000000054</v>
      </c>
      <c r="F37" s="455">
        <f t="shared" si="9"/>
        <v>0</v>
      </c>
      <c r="G37" s="455">
        <f t="shared" si="9"/>
        <v>7056.5300000002608</v>
      </c>
      <c r="H37" s="455">
        <f t="shared" si="9"/>
        <v>16462997.640000002</v>
      </c>
      <c r="I37" s="456">
        <f t="shared" si="9"/>
        <v>163719740.14000002</v>
      </c>
    </row>
    <row r="38" spans="1:9">
      <c r="A38" s="457"/>
      <c r="B38" s="458"/>
      <c r="C38" s="458"/>
      <c r="D38" s="458"/>
      <c r="E38" s="458"/>
      <c r="F38" s="458"/>
      <c r="G38" s="458"/>
      <c r="H38" s="458"/>
      <c r="I38" s="458"/>
    </row>
    <row r="39" spans="1:9" ht="14.25">
      <c r="A39" s="459" t="s">
        <v>336</v>
      </c>
      <c r="B39" s="459"/>
    </row>
    <row r="40" spans="1:9" ht="15.75" thickBot="1">
      <c r="A40"/>
      <c r="B40"/>
      <c r="C40" s="460"/>
    </row>
    <row r="41" spans="1:9" ht="21.75" customHeight="1">
      <c r="A41" s="1443" t="s">
        <v>337</v>
      </c>
      <c r="B41" s="1444"/>
      <c r="C41" s="1445" t="s">
        <v>338</v>
      </c>
    </row>
    <row r="42" spans="1:9" ht="13.5" customHeight="1">
      <c r="A42" s="1448"/>
      <c r="B42" s="1449"/>
      <c r="C42" s="1446"/>
    </row>
    <row r="43" spans="1:9" ht="29.25" customHeight="1">
      <c r="A43" s="1450"/>
      <c r="B43" s="1451"/>
      <c r="C43" s="1447"/>
      <c r="E43" s="461"/>
    </row>
    <row r="44" spans="1:9" ht="15.75">
      <c r="A44" s="1424" t="s">
        <v>321</v>
      </c>
      <c r="B44" s="1425"/>
      <c r="C44" s="1426"/>
      <c r="E44" s="461"/>
    </row>
    <row r="45" spans="1:9" ht="15">
      <c r="A45" s="1409" t="s">
        <v>322</v>
      </c>
      <c r="B45" s="1410"/>
      <c r="C45" s="853">
        <v>666381.68000000005</v>
      </c>
      <c r="E45" s="461"/>
    </row>
    <row r="46" spans="1:9" ht="15">
      <c r="A46" s="1437" t="s">
        <v>323</v>
      </c>
      <c r="B46" s="1438"/>
      <c r="C46" s="854">
        <f>SUM(C47:C48)</f>
        <v>15799.939999999999</v>
      </c>
      <c r="E46" s="461"/>
    </row>
    <row r="47" spans="1:9" ht="15">
      <c r="A47" s="1427" t="s">
        <v>324</v>
      </c>
      <c r="B47" s="1428"/>
      <c r="C47" s="855">
        <v>3159.38</v>
      </c>
    </row>
    <row r="48" spans="1:9" ht="15">
      <c r="A48" s="1427" t="s">
        <v>302</v>
      </c>
      <c r="B48" s="1428"/>
      <c r="C48" s="855">
        <f>1614.78+1614.78+9411</f>
        <v>12640.56</v>
      </c>
      <c r="E48" s="461"/>
    </row>
    <row r="49" spans="1:9" ht="15">
      <c r="A49" s="1437" t="s">
        <v>326</v>
      </c>
      <c r="B49" s="1438"/>
      <c r="C49" s="854">
        <f>SUM(C50:C51)</f>
        <v>16716</v>
      </c>
      <c r="E49" s="461"/>
    </row>
    <row r="50" spans="1:9" ht="15">
      <c r="A50" s="1427" t="s">
        <v>327</v>
      </c>
      <c r="B50" s="1428"/>
      <c r="C50" s="855">
        <v>7305</v>
      </c>
      <c r="E50" s="461"/>
    </row>
    <row r="51" spans="1:9" ht="15">
      <c r="A51" s="1427" t="s">
        <v>302</v>
      </c>
      <c r="B51" s="1428"/>
      <c r="C51" s="855">
        <v>9411</v>
      </c>
      <c r="E51" s="461"/>
    </row>
    <row r="52" spans="1:9" ht="15">
      <c r="A52" s="1437" t="s">
        <v>339</v>
      </c>
      <c r="B52" s="1438"/>
      <c r="C52" s="854">
        <f>C45+C46-C49</f>
        <v>665465.62</v>
      </c>
      <c r="E52" s="461"/>
      <c r="G52" s="461"/>
      <c r="H52" s="461"/>
      <c r="I52" s="461"/>
    </row>
    <row r="53" spans="1:9" ht="15.75">
      <c r="A53" s="1424" t="s">
        <v>329</v>
      </c>
      <c r="B53" s="1425"/>
      <c r="C53" s="1426"/>
      <c r="E53" s="461"/>
      <c r="H53" s="461"/>
      <c r="I53" s="461"/>
    </row>
    <row r="54" spans="1:9" ht="15">
      <c r="A54" s="1409" t="s">
        <v>330</v>
      </c>
      <c r="B54" s="1410"/>
      <c r="C54" s="464">
        <v>666381.68000000005</v>
      </c>
      <c r="E54" s="461"/>
      <c r="H54" s="461"/>
      <c r="I54" s="461"/>
    </row>
    <row r="55" spans="1:9" ht="15">
      <c r="A55" s="1437" t="s">
        <v>323</v>
      </c>
      <c r="B55" s="1438"/>
      <c r="C55" s="462">
        <f>SUM(C56:C57)</f>
        <v>15799.939999999999</v>
      </c>
      <c r="E55" s="461"/>
      <c r="G55" s="461"/>
      <c r="H55" s="461"/>
      <c r="I55" s="461"/>
    </row>
    <row r="56" spans="1:9" ht="15">
      <c r="A56" s="1427" t="s">
        <v>331</v>
      </c>
      <c r="B56" s="1428"/>
      <c r="C56" s="463">
        <v>0</v>
      </c>
      <c r="E56" s="461"/>
      <c r="G56" s="461"/>
      <c r="H56" s="465"/>
      <c r="I56" s="461"/>
    </row>
    <row r="57" spans="1:9" ht="15">
      <c r="A57" s="1429" t="s">
        <v>302</v>
      </c>
      <c r="B57" s="1430"/>
      <c r="C57" s="855">
        <f>3159.38+12640.56</f>
        <v>15799.939999999999</v>
      </c>
      <c r="E57" s="461"/>
      <c r="G57" s="461"/>
      <c r="H57" s="461"/>
      <c r="I57" s="461"/>
    </row>
    <row r="58" spans="1:9" ht="15">
      <c r="A58" s="1431" t="s">
        <v>326</v>
      </c>
      <c r="B58" s="1432"/>
      <c r="C58" s="854">
        <f>SUM(C59:C60)</f>
        <v>16716</v>
      </c>
      <c r="E58" s="461"/>
      <c r="G58" s="461"/>
      <c r="H58" s="461"/>
      <c r="I58" s="461"/>
    </row>
    <row r="59" spans="1:9" ht="15">
      <c r="A59" s="1429" t="s">
        <v>327</v>
      </c>
      <c r="B59" s="1430"/>
      <c r="C59" s="855">
        <v>7305</v>
      </c>
      <c r="G59" s="461"/>
      <c r="H59" s="461"/>
      <c r="I59" s="461"/>
    </row>
    <row r="60" spans="1:9" ht="15">
      <c r="A60" s="1433" t="s">
        <v>302</v>
      </c>
      <c r="B60" s="1434"/>
      <c r="C60" s="856">
        <v>9411</v>
      </c>
      <c r="G60" s="461"/>
      <c r="H60" s="461"/>
      <c r="I60" s="461"/>
    </row>
    <row r="61" spans="1:9" ht="15">
      <c r="A61" s="1435" t="s">
        <v>328</v>
      </c>
      <c r="B61" s="1436"/>
      <c r="C61" s="857">
        <f>C54+C55-C58</f>
        <v>665465.62</v>
      </c>
      <c r="G61" s="461"/>
      <c r="H61" s="461"/>
      <c r="I61" s="461"/>
    </row>
    <row r="62" spans="1:9" ht="15">
      <c r="A62" s="1417" t="s">
        <v>332</v>
      </c>
      <c r="B62" s="1418"/>
      <c r="C62" s="1419"/>
      <c r="G62" s="461"/>
      <c r="H62" s="461"/>
      <c r="I62" s="461"/>
    </row>
    <row r="63" spans="1:9" ht="15">
      <c r="A63" s="1409" t="s">
        <v>330</v>
      </c>
      <c r="B63" s="1410"/>
      <c r="C63" s="464"/>
      <c r="G63" s="461"/>
      <c r="H63" s="461"/>
      <c r="I63" s="461"/>
    </row>
    <row r="64" spans="1:9" ht="15">
      <c r="A64" s="1420" t="s">
        <v>333</v>
      </c>
      <c r="B64" s="1421"/>
      <c r="C64" s="466">
        <v>0</v>
      </c>
      <c r="G64" s="461"/>
      <c r="H64" s="461"/>
      <c r="I64" s="461"/>
    </row>
    <row r="65" spans="1:10" ht="15">
      <c r="A65" s="1420" t="s">
        <v>334</v>
      </c>
      <c r="B65" s="1421"/>
      <c r="C65" s="466">
        <v>0</v>
      </c>
      <c r="G65" s="461"/>
      <c r="H65" s="461"/>
      <c r="I65" s="461"/>
    </row>
    <row r="66" spans="1:10" ht="15">
      <c r="A66" s="1422" t="s">
        <v>339</v>
      </c>
      <c r="B66" s="1423"/>
      <c r="C66" s="467">
        <f>C63+C64-C65</f>
        <v>0</v>
      </c>
      <c r="G66" s="461"/>
      <c r="H66" s="461"/>
      <c r="I66" s="461"/>
    </row>
    <row r="67" spans="1:10" ht="15.75">
      <c r="A67" s="1424" t="s">
        <v>335</v>
      </c>
      <c r="B67" s="1425"/>
      <c r="C67" s="1426"/>
      <c r="G67" s="461"/>
      <c r="H67" s="461"/>
      <c r="I67" s="461"/>
    </row>
    <row r="68" spans="1:10" ht="15">
      <c r="A68" s="1409" t="s">
        <v>330</v>
      </c>
      <c r="B68" s="1410"/>
      <c r="C68" s="464">
        <f>C45-C54-C63</f>
        <v>0</v>
      </c>
      <c r="G68" s="461"/>
      <c r="H68" s="461"/>
      <c r="I68" s="461"/>
    </row>
    <row r="69" spans="1:10" ht="15.75" thickBot="1">
      <c r="A69" s="1411" t="s">
        <v>328</v>
      </c>
      <c r="B69" s="1412"/>
      <c r="C69" s="468">
        <f>C52-C61-C66</f>
        <v>0</v>
      </c>
      <c r="G69" s="461"/>
      <c r="H69" s="461"/>
      <c r="I69" s="461"/>
    </row>
    <row r="70" spans="1:10">
      <c r="A70" s="469"/>
      <c r="B70" s="469"/>
      <c r="C70" s="469"/>
      <c r="D70" s="469"/>
      <c r="E70" s="469"/>
      <c r="F70" s="469"/>
      <c r="G70" s="469"/>
      <c r="H70" s="469"/>
      <c r="I70" s="469"/>
      <c r="J70" s="469"/>
    </row>
    <row r="72" spans="1:10" ht="15">
      <c r="A72" s="1413" t="s">
        <v>340</v>
      </c>
      <c r="B72" s="1414"/>
      <c r="C72" s="1414"/>
      <c r="D72" s="1414"/>
      <c r="E72" s="1414"/>
    </row>
    <row r="73" spans="1:10" ht="14.25" thickBot="1">
      <c r="A73" s="470"/>
      <c r="B73" s="471"/>
      <c r="C73" s="471"/>
      <c r="D73" s="471"/>
      <c r="E73" s="471"/>
    </row>
    <row r="74" spans="1:10" ht="166.5" thickBot="1">
      <c r="A74" s="472" t="s">
        <v>341</v>
      </c>
      <c r="B74" s="473" t="s">
        <v>342</v>
      </c>
      <c r="C74" s="473" t="s">
        <v>343</v>
      </c>
      <c r="D74" s="473" t="s">
        <v>344</v>
      </c>
      <c r="E74" s="474" t="s">
        <v>345</v>
      </c>
    </row>
    <row r="75" spans="1:10" ht="14.25" thickBot="1">
      <c r="A75" s="475" t="s">
        <v>321</v>
      </c>
      <c r="B75" s="476"/>
      <c r="C75" s="476"/>
      <c r="D75" s="476"/>
      <c r="E75" s="477"/>
    </row>
    <row r="76" spans="1:10" ht="25.5">
      <c r="A76" s="478" t="s">
        <v>346</v>
      </c>
      <c r="B76" s="479"/>
      <c r="C76" s="479"/>
      <c r="D76" s="479"/>
      <c r="E76" s="480">
        <f>B76+C76+D76</f>
        <v>0</v>
      </c>
    </row>
    <row r="77" spans="1:10">
      <c r="A77" s="481" t="s">
        <v>333</v>
      </c>
      <c r="B77" s="482">
        <f>SUM(B78:B79)</f>
        <v>0</v>
      </c>
      <c r="C77" s="482">
        <f>SUM(C78:C79)</f>
        <v>0</v>
      </c>
      <c r="D77" s="482">
        <f>SUM(D78:D79)</f>
        <v>0</v>
      </c>
      <c r="E77" s="483">
        <f>SUM(E78:E79)</f>
        <v>0</v>
      </c>
    </row>
    <row r="78" spans="1:10">
      <c r="A78" s="484" t="s">
        <v>347</v>
      </c>
      <c r="B78" s="485">
        <v>0</v>
      </c>
      <c r="C78" s="485">
        <v>0</v>
      </c>
      <c r="D78" s="485">
        <v>0</v>
      </c>
      <c r="E78" s="486">
        <f>B78+C78+D78</f>
        <v>0</v>
      </c>
    </row>
    <row r="79" spans="1:10">
      <c r="A79" s="484" t="s">
        <v>348</v>
      </c>
      <c r="B79" s="485">
        <v>0</v>
      </c>
      <c r="C79" s="485">
        <v>0</v>
      </c>
      <c r="D79" s="485">
        <v>0</v>
      </c>
      <c r="E79" s="486">
        <f>B79+C79+D79</f>
        <v>0</v>
      </c>
    </row>
    <row r="80" spans="1:10">
      <c r="A80" s="481" t="s">
        <v>334</v>
      </c>
      <c r="B80" s="482">
        <f>SUM(B81:B83)</f>
        <v>0</v>
      </c>
      <c r="C80" s="482">
        <f>SUM(C81:C83)</f>
        <v>0</v>
      </c>
      <c r="D80" s="482">
        <f>SUM(D81:D83)</f>
        <v>0</v>
      </c>
      <c r="E80" s="483">
        <f>SUM(E81:E83)</f>
        <v>0</v>
      </c>
    </row>
    <row r="81" spans="1:5">
      <c r="A81" s="484" t="s">
        <v>349</v>
      </c>
      <c r="B81" s="485">
        <v>0</v>
      </c>
      <c r="C81" s="485">
        <v>0</v>
      </c>
      <c r="D81" s="485">
        <v>0</v>
      </c>
      <c r="E81" s="486">
        <f>B81+C81+D81</f>
        <v>0</v>
      </c>
    </row>
    <row r="82" spans="1:5">
      <c r="A82" s="484" t="s">
        <v>350</v>
      </c>
      <c r="B82" s="485">
        <v>0</v>
      </c>
      <c r="C82" s="485">
        <v>0</v>
      </c>
      <c r="D82" s="485">
        <v>0</v>
      </c>
      <c r="E82" s="486">
        <f>B82+C82+D82</f>
        <v>0</v>
      </c>
    </row>
    <row r="83" spans="1:5">
      <c r="A83" s="487" t="s">
        <v>351</v>
      </c>
      <c r="B83" s="485">
        <v>0</v>
      </c>
      <c r="C83" s="485">
        <v>0</v>
      </c>
      <c r="D83" s="485">
        <v>0</v>
      </c>
      <c r="E83" s="486">
        <f>B83+C83+D83</f>
        <v>0</v>
      </c>
    </row>
    <row r="84" spans="1:5" ht="26.25" thickBot="1">
      <c r="A84" s="488" t="s">
        <v>352</v>
      </c>
      <c r="B84" s="489">
        <f>B76+B77-B80</f>
        <v>0</v>
      </c>
      <c r="C84" s="489">
        <f>C76+C77-C80</f>
        <v>0</v>
      </c>
      <c r="D84" s="489">
        <f>D76+D77-D80</f>
        <v>0</v>
      </c>
      <c r="E84" s="490">
        <f>E76+E77-E80</f>
        <v>0</v>
      </c>
    </row>
    <row r="85" spans="1:5" ht="14.25" thickBot="1">
      <c r="A85" s="491" t="s">
        <v>353</v>
      </c>
      <c r="B85" s="492"/>
      <c r="C85" s="492"/>
      <c r="D85" s="492"/>
      <c r="E85" s="493"/>
    </row>
    <row r="86" spans="1:5">
      <c r="A86" s="478" t="s">
        <v>354</v>
      </c>
      <c r="B86" s="479"/>
      <c r="C86" s="479"/>
      <c r="D86" s="479"/>
      <c r="E86" s="480">
        <f>B86+C86+D86</f>
        <v>0</v>
      </c>
    </row>
    <row r="87" spans="1:5">
      <c r="A87" s="481" t="s">
        <v>333</v>
      </c>
      <c r="B87" s="482">
        <f>SUM(B88:B88)</f>
        <v>0</v>
      </c>
      <c r="C87" s="482">
        <f>SUM(C88:C88)</f>
        <v>0</v>
      </c>
      <c r="D87" s="482">
        <f>SUM(D88:D88)</f>
        <v>0</v>
      </c>
      <c r="E87" s="483">
        <f>SUM(E88:E88)</f>
        <v>0</v>
      </c>
    </row>
    <row r="88" spans="1:5">
      <c r="A88" s="484" t="s">
        <v>355</v>
      </c>
      <c r="B88" s="485"/>
      <c r="C88" s="485"/>
      <c r="D88" s="485"/>
      <c r="E88" s="486">
        <f>B88+C88+D88</f>
        <v>0</v>
      </c>
    </row>
    <row r="89" spans="1:5">
      <c r="A89" s="481" t="s">
        <v>334</v>
      </c>
      <c r="B89" s="482">
        <f>SUM(B90:B92)</f>
        <v>0</v>
      </c>
      <c r="C89" s="482">
        <f>SUM(C90:C92)</f>
        <v>0</v>
      </c>
      <c r="D89" s="482">
        <f>SUM(D90:D92)</f>
        <v>0</v>
      </c>
      <c r="E89" s="483">
        <f>SUM(E90:E92)</f>
        <v>0</v>
      </c>
    </row>
    <row r="90" spans="1:5">
      <c r="A90" s="484" t="s">
        <v>356</v>
      </c>
      <c r="B90" s="485">
        <v>0</v>
      </c>
      <c r="C90" s="485">
        <v>0</v>
      </c>
      <c r="D90" s="485">
        <v>0</v>
      </c>
      <c r="E90" s="486">
        <f>B90+C90+D90</f>
        <v>0</v>
      </c>
    </row>
    <row r="91" spans="1:5">
      <c r="A91" s="484" t="s">
        <v>357</v>
      </c>
      <c r="B91" s="485">
        <v>0</v>
      </c>
      <c r="C91" s="485">
        <v>0</v>
      </c>
      <c r="D91" s="485">
        <v>0</v>
      </c>
      <c r="E91" s="486">
        <f>B91+C91+D91</f>
        <v>0</v>
      </c>
    </row>
    <row r="92" spans="1:5">
      <c r="A92" s="494" t="s">
        <v>358</v>
      </c>
      <c r="B92" s="485">
        <v>0</v>
      </c>
      <c r="C92" s="485">
        <v>0</v>
      </c>
      <c r="D92" s="485">
        <v>0</v>
      </c>
      <c r="E92" s="486">
        <f>B92+C92+D92</f>
        <v>0</v>
      </c>
    </row>
    <row r="93" spans="1:5" ht="14.25" thickBot="1">
      <c r="A93" s="488" t="s">
        <v>359</v>
      </c>
      <c r="B93" s="489">
        <f>B86+B87-B89</f>
        <v>0</v>
      </c>
      <c r="C93" s="489">
        <f>C86+C87-C89</f>
        <v>0</v>
      </c>
      <c r="D93" s="489">
        <f>D86+D87-D89</f>
        <v>0</v>
      </c>
      <c r="E93" s="490">
        <f>E86+E87-E89</f>
        <v>0</v>
      </c>
    </row>
    <row r="96" spans="1:5" ht="48" customHeight="1">
      <c r="A96" s="1135" t="s">
        <v>360</v>
      </c>
      <c r="B96" s="1391"/>
      <c r="C96" s="1391"/>
    </row>
    <row r="97" spans="1:9">
      <c r="A97" s="1415"/>
      <c r="B97" s="1416"/>
      <c r="C97" s="1416"/>
    </row>
    <row r="98" spans="1:9" ht="25.5">
      <c r="A98" s="495" t="s">
        <v>361</v>
      </c>
      <c r="B98" s="495" t="s">
        <v>4</v>
      </c>
      <c r="C98" s="495" t="s">
        <v>5</v>
      </c>
      <c r="D98" s="861" t="s">
        <v>678</v>
      </c>
    </row>
    <row r="99" spans="1:9">
      <c r="A99" s="496" t="s">
        <v>362</v>
      </c>
      <c r="B99" s="497">
        <v>0</v>
      </c>
      <c r="C99" s="858">
        <v>0</v>
      </c>
      <c r="D99" s="510"/>
    </row>
    <row r="100" spans="1:9">
      <c r="A100" s="498" t="s">
        <v>186</v>
      </c>
      <c r="B100" s="498"/>
      <c r="C100" s="859"/>
      <c r="D100" s="862"/>
    </row>
    <row r="101" spans="1:9">
      <c r="A101" s="499" t="s">
        <v>363</v>
      </c>
      <c r="B101" s="500">
        <v>0</v>
      </c>
      <c r="C101" s="860">
        <v>0</v>
      </c>
      <c r="D101" s="863"/>
    </row>
    <row r="104" spans="1:9" ht="15">
      <c r="A104" s="1135" t="s">
        <v>364</v>
      </c>
      <c r="B104" s="1391"/>
      <c r="C104" s="1391"/>
      <c r="D104" s="1136"/>
      <c r="E104" s="1136"/>
      <c r="F104" s="1136"/>
      <c r="G104" s="1136"/>
    </row>
    <row r="105" spans="1:9" ht="14.25" thickBot="1">
      <c r="A105" s="1402"/>
      <c r="B105" s="1403"/>
      <c r="C105" s="1403"/>
    </row>
    <row r="106" spans="1:9" ht="13.5" customHeight="1">
      <c r="A106" s="1404"/>
      <c r="B106" s="1406" t="s">
        <v>365</v>
      </c>
      <c r="C106" s="1407"/>
      <c r="D106" s="1407"/>
      <c r="E106" s="1407"/>
      <c r="F106" s="1408"/>
      <c r="G106" s="1406" t="s">
        <v>366</v>
      </c>
      <c r="H106" s="1407"/>
      <c r="I106" s="1408"/>
    </row>
    <row r="107" spans="1:9" ht="38.25">
      <c r="A107" s="1405"/>
      <c r="B107" s="501" t="s">
        <v>367</v>
      </c>
      <c r="C107" s="502" t="s">
        <v>368</v>
      </c>
      <c r="D107" s="502" t="s">
        <v>179</v>
      </c>
      <c r="E107" s="502" t="s">
        <v>369</v>
      </c>
      <c r="F107" s="503" t="s">
        <v>370</v>
      </c>
      <c r="G107" s="504" t="s">
        <v>371</v>
      </c>
      <c r="H107" s="505" t="s">
        <v>372</v>
      </c>
      <c r="I107" s="506" t="s">
        <v>373</v>
      </c>
    </row>
    <row r="108" spans="1:9">
      <c r="A108" s="507" t="s">
        <v>4</v>
      </c>
      <c r="B108" s="497">
        <v>0</v>
      </c>
      <c r="C108" s="508">
        <v>15216.51</v>
      </c>
      <c r="D108" s="497">
        <v>0</v>
      </c>
      <c r="E108" s="497">
        <v>0</v>
      </c>
      <c r="F108" s="497">
        <v>0</v>
      </c>
      <c r="G108" s="511">
        <f>F108</f>
        <v>0</v>
      </c>
      <c r="H108" s="509">
        <f>G108</f>
        <v>0</v>
      </c>
      <c r="I108" s="512">
        <f>H108</f>
        <v>0</v>
      </c>
    </row>
    <row r="109" spans="1:9" ht="36">
      <c r="A109" s="513" t="s">
        <v>374</v>
      </c>
      <c r="B109" s="497">
        <v>0</v>
      </c>
      <c r="C109" s="497">
        <v>0</v>
      </c>
      <c r="D109" s="497">
        <v>0</v>
      </c>
      <c r="E109" s="497">
        <v>0</v>
      </c>
      <c r="F109" s="497">
        <v>0</v>
      </c>
      <c r="G109" s="511">
        <f t="shared" ref="G109:I110" si="10">F109</f>
        <v>0</v>
      </c>
      <c r="H109" s="509">
        <f t="shared" si="10"/>
        <v>0</v>
      </c>
      <c r="I109" s="512">
        <f t="shared" si="10"/>
        <v>0</v>
      </c>
    </row>
    <row r="110" spans="1:9" ht="36.75" thickBot="1">
      <c r="A110" s="514" t="s">
        <v>375</v>
      </c>
      <c r="B110" s="497">
        <v>0</v>
      </c>
      <c r="C110" s="497">
        <v>0</v>
      </c>
      <c r="D110" s="497">
        <v>0</v>
      </c>
      <c r="E110" s="497">
        <v>0</v>
      </c>
      <c r="F110" s="497">
        <v>0</v>
      </c>
      <c r="G110" s="511">
        <f t="shared" si="10"/>
        <v>0</v>
      </c>
      <c r="H110" s="509">
        <f t="shared" si="10"/>
        <v>0</v>
      </c>
      <c r="I110" s="512">
        <f t="shared" si="10"/>
        <v>0</v>
      </c>
    </row>
    <row r="111" spans="1:9" ht="15.75" thickBot="1">
      <c r="A111" s="515" t="s">
        <v>5</v>
      </c>
      <c r="B111" s="516">
        <f t="shared" ref="B111:I111" si="11">B108+B109-B110</f>
        <v>0</v>
      </c>
      <c r="C111" s="517">
        <f t="shared" si="11"/>
        <v>15216.51</v>
      </c>
      <c r="D111" s="518">
        <f t="shared" si="11"/>
        <v>0</v>
      </c>
      <c r="E111" s="519">
        <f t="shared" si="11"/>
        <v>0</v>
      </c>
      <c r="F111" s="520">
        <f t="shared" si="11"/>
        <v>0</v>
      </c>
      <c r="G111" s="521">
        <f t="shared" si="11"/>
        <v>0</v>
      </c>
      <c r="H111" s="522">
        <f t="shared" si="11"/>
        <v>0</v>
      </c>
      <c r="I111" s="523">
        <f t="shared" si="11"/>
        <v>0</v>
      </c>
    </row>
    <row r="114" spans="1:10" ht="15">
      <c r="A114" s="1135" t="s">
        <v>376</v>
      </c>
      <c r="B114" s="1391"/>
      <c r="C114" s="1391"/>
    </row>
    <row r="115" spans="1:10" ht="14.25" thickBot="1">
      <c r="A115" s="1402"/>
      <c r="B115" s="1403"/>
      <c r="C115" s="1403"/>
    </row>
    <row r="116" spans="1:10" ht="25.5">
      <c r="A116" s="524" t="s">
        <v>361</v>
      </c>
      <c r="B116" s="525" t="s">
        <v>4</v>
      </c>
      <c r="C116" s="526" t="s">
        <v>5</v>
      </c>
      <c r="J116" s="461"/>
    </row>
    <row r="117" spans="1:10" ht="26.25" thickBot="1">
      <c r="A117" s="527" t="s">
        <v>377</v>
      </c>
      <c r="B117" s="864">
        <f>1245325.84</f>
        <v>1245325.8400000001</v>
      </c>
      <c r="C117" s="864">
        <v>1027283.2</v>
      </c>
      <c r="J117" s="461"/>
    </row>
    <row r="118" spans="1:10">
      <c r="J118" s="461"/>
    </row>
    <row r="119" spans="1:10">
      <c r="J119" s="461"/>
    </row>
    <row r="120" spans="1:10">
      <c r="J120" s="461"/>
    </row>
    <row r="121" spans="1:10" ht="50.25" customHeight="1">
      <c r="A121" s="1135" t="s">
        <v>378</v>
      </c>
      <c r="B121" s="1391"/>
      <c r="C121" s="1391"/>
      <c r="D121" s="1136"/>
      <c r="J121" s="461"/>
    </row>
    <row r="122" spans="1:10" ht="14.25" thickBot="1">
      <c r="A122" s="1392"/>
      <c r="B122" s="1393"/>
      <c r="C122" s="1393"/>
      <c r="J122" s="461"/>
    </row>
    <row r="123" spans="1:10" ht="25.5">
      <c r="A123" s="1394" t="s">
        <v>341</v>
      </c>
      <c r="B123" s="1395"/>
      <c r="C123" s="525" t="s">
        <v>4</v>
      </c>
      <c r="D123" s="526" t="s">
        <v>5</v>
      </c>
    </row>
    <row r="124" spans="1:10" ht="66" customHeight="1">
      <c r="A124" s="1396" t="s">
        <v>379</v>
      </c>
      <c r="B124" s="1397"/>
      <c r="C124" s="497">
        <f>C126+SUM(C127:C130)</f>
        <v>0</v>
      </c>
      <c r="D124" s="528">
        <f>D126+SUM(D127:D130)</f>
        <v>0</v>
      </c>
    </row>
    <row r="125" spans="1:10">
      <c r="A125" s="1398" t="s">
        <v>186</v>
      </c>
      <c r="B125" s="1399"/>
      <c r="C125" s="529"/>
      <c r="D125" s="530"/>
    </row>
    <row r="126" spans="1:10">
      <c r="A126" s="1400" t="s">
        <v>313</v>
      </c>
      <c r="B126" s="1401"/>
      <c r="C126" s="531"/>
      <c r="D126" s="532"/>
    </row>
    <row r="127" spans="1:10">
      <c r="A127" s="1388" t="s">
        <v>315</v>
      </c>
      <c r="B127" s="1389"/>
      <c r="C127" s="533">
        <v>0</v>
      </c>
      <c r="D127" s="534">
        <v>0</v>
      </c>
    </row>
    <row r="128" spans="1:10">
      <c r="A128" s="1388" t="s">
        <v>316</v>
      </c>
      <c r="B128" s="1389"/>
      <c r="C128" s="533">
        <v>0</v>
      </c>
      <c r="D128" s="534">
        <v>0</v>
      </c>
    </row>
    <row r="129" spans="1:9">
      <c r="A129" s="1388" t="s">
        <v>317</v>
      </c>
      <c r="B129" s="1389"/>
      <c r="C129" s="533">
        <v>0</v>
      </c>
      <c r="D129" s="534">
        <v>0</v>
      </c>
    </row>
    <row r="130" spans="1:9">
      <c r="A130" s="1388" t="s">
        <v>318</v>
      </c>
      <c r="B130" s="1389"/>
      <c r="C130" s="533">
        <v>0</v>
      </c>
      <c r="D130" s="534">
        <v>0</v>
      </c>
    </row>
    <row r="133" spans="1:9" ht="15">
      <c r="A133" s="1271" t="s">
        <v>380</v>
      </c>
      <c r="B133" s="1236"/>
      <c r="C133" s="1236"/>
      <c r="D133" s="1236"/>
      <c r="E133" s="1236"/>
      <c r="F133" s="1236"/>
      <c r="G133" s="1236"/>
      <c r="H133" s="1236"/>
      <c r="I133" s="1236"/>
    </row>
    <row r="134" spans="1:9" ht="16.5" thickBot="1">
      <c r="A134" s="535"/>
      <c r="B134" s="536"/>
      <c r="C134" s="536"/>
      <c r="D134" s="536"/>
      <c r="E134" s="536" t="s">
        <v>202</v>
      </c>
      <c r="F134" s="537"/>
      <c r="G134" s="537"/>
      <c r="H134" s="537"/>
      <c r="I134" s="537"/>
    </row>
    <row r="135" spans="1:9" ht="89.25" customHeight="1" thickBot="1">
      <c r="A135" s="1332" t="s">
        <v>381</v>
      </c>
      <c r="B135" s="1390"/>
      <c r="C135" s="538" t="s">
        <v>382</v>
      </c>
      <c r="D135" s="539" t="s">
        <v>383</v>
      </c>
      <c r="E135" s="538" t="s">
        <v>384</v>
      </c>
      <c r="F135" s="540" t="s">
        <v>385</v>
      </c>
      <c r="G135" s="538" t="s">
        <v>386</v>
      </c>
      <c r="H135" s="538" t="s">
        <v>387</v>
      </c>
      <c r="I135" s="541" t="s">
        <v>388</v>
      </c>
    </row>
    <row r="136" spans="1:9">
      <c r="A136" s="542"/>
      <c r="B136" s="543" t="s">
        <v>4</v>
      </c>
      <c r="C136" s="544">
        <v>0</v>
      </c>
      <c r="D136" s="545">
        <v>0</v>
      </c>
      <c r="E136" s="546">
        <v>0</v>
      </c>
      <c r="F136" s="545">
        <v>0</v>
      </c>
      <c r="G136" s="546">
        <v>0</v>
      </c>
      <c r="H136" s="546">
        <v>0</v>
      </c>
      <c r="I136" s="547">
        <v>0</v>
      </c>
    </row>
    <row r="137" spans="1:9">
      <c r="A137" s="548"/>
      <c r="B137" s="549" t="s">
        <v>389</v>
      </c>
      <c r="C137" s="550"/>
      <c r="D137" s="551"/>
      <c r="E137" s="552"/>
      <c r="F137" s="551"/>
      <c r="G137" s="552"/>
      <c r="H137" s="552"/>
      <c r="I137" s="553"/>
    </row>
    <row r="138" spans="1:9">
      <c r="A138" s="554" t="s">
        <v>184</v>
      </c>
      <c r="B138" s="555"/>
      <c r="C138" s="556"/>
      <c r="D138" s="557"/>
      <c r="E138" s="558"/>
      <c r="F138" s="557"/>
      <c r="G138" s="558"/>
      <c r="H138" s="558"/>
      <c r="I138" s="559"/>
    </row>
    <row r="139" spans="1:9">
      <c r="A139" s="554" t="s">
        <v>191</v>
      </c>
      <c r="B139" s="555"/>
      <c r="C139" s="556"/>
      <c r="D139" s="557"/>
      <c r="E139" s="558"/>
      <c r="F139" s="557"/>
      <c r="G139" s="558"/>
      <c r="H139" s="558"/>
      <c r="I139" s="559"/>
    </row>
    <row r="140" spans="1:9" ht="14.25" thickBot="1">
      <c r="A140" s="560" t="s">
        <v>390</v>
      </c>
      <c r="B140" s="561"/>
      <c r="C140" s="562"/>
      <c r="D140" s="563"/>
      <c r="E140" s="564"/>
      <c r="F140" s="563"/>
      <c r="G140" s="564"/>
      <c r="H140" s="564"/>
      <c r="I140" s="565"/>
    </row>
    <row r="141" spans="1:9" ht="14.25" thickBot="1">
      <c r="A141" s="566"/>
      <c r="B141" s="567" t="s">
        <v>132</v>
      </c>
      <c r="C141" s="568">
        <v>0</v>
      </c>
      <c r="D141" s="568">
        <v>0</v>
      </c>
      <c r="E141" s="568">
        <f>SUM(E138:E140)</f>
        <v>0</v>
      </c>
      <c r="F141" s="568">
        <f>SUM(F138:F140)</f>
        <v>0</v>
      </c>
      <c r="G141" s="568">
        <f>SUM(G138:G140)</f>
        <v>0</v>
      </c>
      <c r="H141" s="568">
        <v>0</v>
      </c>
      <c r="I141" s="568">
        <v>0</v>
      </c>
    </row>
    <row r="142" spans="1:9" ht="87.75" customHeight="1" thickBot="1">
      <c r="A142" s="1371" t="s">
        <v>381</v>
      </c>
      <c r="B142" s="1372"/>
      <c r="C142" s="569" t="s">
        <v>382</v>
      </c>
      <c r="D142" s="570" t="s">
        <v>383</v>
      </c>
      <c r="E142" s="569" t="s">
        <v>384</v>
      </c>
      <c r="F142" s="571" t="s">
        <v>385</v>
      </c>
      <c r="G142" s="569" t="s">
        <v>386</v>
      </c>
      <c r="H142" s="569" t="s">
        <v>387</v>
      </c>
      <c r="I142" s="572" t="s">
        <v>388</v>
      </c>
    </row>
    <row r="143" spans="1:9" ht="14.25" thickBot="1">
      <c r="A143" s="573"/>
      <c r="B143" s="574" t="s">
        <v>5</v>
      </c>
      <c r="C143" s="575">
        <v>0</v>
      </c>
      <c r="D143" s="576">
        <v>0</v>
      </c>
      <c r="E143" s="577">
        <v>0</v>
      </c>
      <c r="F143" s="576">
        <v>0</v>
      </c>
      <c r="G143" s="577">
        <v>0</v>
      </c>
      <c r="H143" s="577">
        <v>0</v>
      </c>
      <c r="I143" s="578">
        <v>0</v>
      </c>
    </row>
    <row r="144" spans="1:9">
      <c r="A144" s="548"/>
      <c r="B144" s="549" t="s">
        <v>389</v>
      </c>
      <c r="C144" s="550"/>
      <c r="D144" s="551"/>
      <c r="E144" s="552"/>
      <c r="F144" s="551"/>
      <c r="G144" s="552"/>
      <c r="H144" s="552"/>
      <c r="I144" s="553"/>
    </row>
    <row r="145" spans="1:13">
      <c r="A145" s="554" t="s">
        <v>184</v>
      </c>
      <c r="B145" s="555"/>
      <c r="C145" s="556"/>
      <c r="D145" s="557"/>
      <c r="E145" s="558"/>
      <c r="F145" s="557"/>
      <c r="G145" s="558"/>
      <c r="H145" s="558"/>
      <c r="I145" s="559"/>
    </row>
    <row r="146" spans="1:13">
      <c r="A146" s="554" t="s">
        <v>191</v>
      </c>
      <c r="B146" s="555"/>
      <c r="C146" s="556"/>
      <c r="D146" s="557"/>
      <c r="E146" s="558"/>
      <c r="F146" s="557"/>
      <c r="G146" s="558"/>
      <c r="H146" s="558"/>
      <c r="I146" s="559"/>
    </row>
    <row r="147" spans="1:13" ht="14.25" thickBot="1">
      <c r="A147" s="560" t="s">
        <v>390</v>
      </c>
      <c r="B147" s="561"/>
      <c r="C147" s="562"/>
      <c r="D147" s="563"/>
      <c r="E147" s="564"/>
      <c r="F147" s="563"/>
      <c r="G147" s="564"/>
      <c r="H147" s="564"/>
      <c r="I147" s="565"/>
    </row>
    <row r="148" spans="1:13" ht="14.25" thickBot="1">
      <c r="A148" s="579"/>
      <c r="B148" s="567" t="s">
        <v>132</v>
      </c>
      <c r="C148" s="568">
        <v>0</v>
      </c>
      <c r="D148" s="580">
        <v>0</v>
      </c>
      <c r="E148" s="568">
        <f>SUM(E145:E147)</f>
        <v>0</v>
      </c>
      <c r="F148" s="568">
        <f>SUM(F145:F147)</f>
        <v>0</v>
      </c>
      <c r="G148" s="568">
        <f>SUM(G145:G147)</f>
        <v>0</v>
      </c>
      <c r="H148" s="568">
        <v>0</v>
      </c>
      <c r="I148" s="581">
        <v>0</v>
      </c>
    </row>
    <row r="151" spans="1:13" ht="15">
      <c r="A151" s="1373" t="s">
        <v>391</v>
      </c>
      <c r="B151" s="1374"/>
      <c r="C151" s="1374"/>
      <c r="D151" s="1374"/>
      <c r="E151" s="1374"/>
      <c r="F151" s="1374"/>
      <c r="G151" s="1374"/>
      <c r="H151" s="1374"/>
      <c r="I151" s="1374"/>
    </row>
    <row r="152" spans="1:13" ht="14.25" thickBot="1">
      <c r="A152" s="582"/>
      <c r="B152" s="583"/>
      <c r="C152" s="583"/>
      <c r="D152" s="583"/>
      <c r="E152" s="582"/>
      <c r="F152" s="582"/>
      <c r="G152" s="582"/>
      <c r="H152" s="582"/>
      <c r="I152" s="582"/>
    </row>
    <row r="153" spans="1:13" ht="14.25" thickBot="1">
      <c r="A153" s="1375" t="s">
        <v>392</v>
      </c>
      <c r="B153" s="1376"/>
      <c r="C153" s="1376"/>
      <c r="D153" s="1377"/>
      <c r="E153" s="1381" t="s">
        <v>4</v>
      </c>
      <c r="F153" s="1383" t="s">
        <v>393</v>
      </c>
      <c r="G153" s="1384"/>
      <c r="H153" s="1385"/>
      <c r="I153" s="1386" t="s">
        <v>5</v>
      </c>
    </row>
    <row r="154" spans="1:13" ht="15.75" thickBot="1">
      <c r="A154" s="1378"/>
      <c r="B154" s="1379"/>
      <c r="C154" s="1379"/>
      <c r="D154" s="1380"/>
      <c r="E154" s="1382"/>
      <c r="F154" s="584" t="s">
        <v>333</v>
      </c>
      <c r="G154" s="585" t="s">
        <v>394</v>
      </c>
      <c r="H154" s="584" t="s">
        <v>395</v>
      </c>
      <c r="I154" s="1387"/>
      <c r="K154" s="586"/>
      <c r="L154" s="586"/>
      <c r="M154" s="586"/>
    </row>
    <row r="155" spans="1:13">
      <c r="A155" s="587">
        <v>1</v>
      </c>
      <c r="B155" s="1299" t="s">
        <v>179</v>
      </c>
      <c r="C155" s="1361"/>
      <c r="D155" s="1300"/>
      <c r="E155" s="588">
        <v>0</v>
      </c>
      <c r="F155" s="589">
        <v>0</v>
      </c>
      <c r="G155" s="589">
        <v>0</v>
      </c>
      <c r="H155" s="589">
        <v>0</v>
      </c>
      <c r="I155" s="590">
        <f>E155+F155-G155-H155</f>
        <v>0</v>
      </c>
    </row>
    <row r="156" spans="1:13">
      <c r="A156" s="591"/>
      <c r="B156" s="1362" t="s">
        <v>396</v>
      </c>
      <c r="C156" s="1363"/>
      <c r="D156" s="1364"/>
      <c r="E156" s="592">
        <v>0</v>
      </c>
      <c r="F156" s="593">
        <v>0</v>
      </c>
      <c r="G156" s="593">
        <v>0</v>
      </c>
      <c r="H156" s="593">
        <v>0</v>
      </c>
      <c r="I156" s="594">
        <f>E156+F156-G156-H156</f>
        <v>0</v>
      </c>
    </row>
    <row r="157" spans="1:13" ht="15">
      <c r="A157" s="595" t="s">
        <v>397</v>
      </c>
      <c r="B157" s="1365" t="s">
        <v>182</v>
      </c>
      <c r="C157" s="1366"/>
      <c r="D157" s="1367"/>
      <c r="E157" s="596">
        <v>35298823.789999999</v>
      </c>
      <c r="F157" s="597">
        <v>34399640.299999997</v>
      </c>
      <c r="G157" s="597">
        <f>1240995.61+1242422.39</f>
        <v>2483418</v>
      </c>
      <c r="H157" s="597">
        <f>34565903.72-G157</f>
        <v>32082485.719999999</v>
      </c>
      <c r="I157" s="598">
        <f>E157+F157-G157-H157</f>
        <v>35132560.370000005</v>
      </c>
      <c r="K157" s="885"/>
    </row>
    <row r="158" spans="1:13">
      <c r="A158" s="595"/>
      <c r="B158" s="1362" t="s">
        <v>396</v>
      </c>
      <c r="C158" s="1363"/>
      <c r="D158" s="1364"/>
      <c r="E158" s="599">
        <v>0</v>
      </c>
      <c r="F158" s="597">
        <v>0</v>
      </c>
      <c r="G158" s="597">
        <v>0</v>
      </c>
      <c r="H158" s="597">
        <v>0</v>
      </c>
      <c r="I158" s="597">
        <f>E158+F158-G158-H158</f>
        <v>0</v>
      </c>
    </row>
    <row r="159" spans="1:13" ht="15.75" thickBot="1">
      <c r="A159" s="600" t="s">
        <v>398</v>
      </c>
      <c r="B159" s="1365" t="s">
        <v>399</v>
      </c>
      <c r="C159" s="1366"/>
      <c r="D159" s="1367"/>
      <c r="E159" s="596">
        <v>48936237.969999999</v>
      </c>
      <c r="F159" s="597">
        <v>52308512.340000004</v>
      </c>
      <c r="G159" s="597">
        <f>72760.84+241931.73</f>
        <v>314692.57</v>
      </c>
      <c r="H159" s="597">
        <f>48936237.97-G159</f>
        <v>48621545.399999999</v>
      </c>
      <c r="I159" s="601">
        <f>E159+F159-G159-H159</f>
        <v>52308512.340000011</v>
      </c>
      <c r="M159" s="586"/>
    </row>
    <row r="160" spans="1:13" ht="15.75" thickBot="1">
      <c r="A160" s="1368" t="s">
        <v>400</v>
      </c>
      <c r="B160" s="1369"/>
      <c r="C160" s="1369"/>
      <c r="D160" s="1370"/>
      <c r="E160" s="602">
        <f>E155+E157+E159</f>
        <v>84235061.75999999</v>
      </c>
      <c r="F160" s="602">
        <f>F155+F157+F159</f>
        <v>86708152.640000001</v>
      </c>
      <c r="G160" s="602">
        <f>G155+G157+G159</f>
        <v>2798110.57</v>
      </c>
      <c r="H160" s="602">
        <f>H155+H157+H159</f>
        <v>80704031.120000005</v>
      </c>
      <c r="I160" s="603">
        <f>I155+I157+I159</f>
        <v>87441072.710000008</v>
      </c>
      <c r="L160" s="586"/>
    </row>
    <row r="161" spans="1:12" ht="15">
      <c r="A161"/>
      <c r="B161"/>
      <c r="C161"/>
      <c r="D161"/>
      <c r="E161"/>
      <c r="F161"/>
      <c r="G161"/>
      <c r="H161"/>
      <c r="I161"/>
    </row>
    <row r="162" spans="1:12" ht="15.75">
      <c r="A162" s="604" t="s">
        <v>401</v>
      </c>
      <c r="B162"/>
      <c r="C162"/>
      <c r="D162"/>
      <c r="E162"/>
      <c r="F162"/>
      <c r="G162"/>
      <c r="H162"/>
      <c r="I162" s="605"/>
    </row>
    <row r="163" spans="1:12" ht="15.75">
      <c r="A163" s="604" t="s">
        <v>402</v>
      </c>
      <c r="B163"/>
      <c r="C163"/>
      <c r="D163"/>
      <c r="E163"/>
      <c r="F163"/>
      <c r="G163"/>
      <c r="H163"/>
      <c r="I163" s="605"/>
    </row>
    <row r="164" spans="1:12">
      <c r="I164" s="461"/>
    </row>
    <row r="165" spans="1:12" ht="14.25">
      <c r="A165" s="1039" t="s">
        <v>403</v>
      </c>
      <c r="B165" s="1039"/>
      <c r="C165" s="1039"/>
      <c r="D165" s="1039"/>
      <c r="E165" s="1039"/>
      <c r="F165" s="1039"/>
      <c r="G165" s="1039"/>
      <c r="I165" s="461"/>
    </row>
    <row r="166" spans="1:12" ht="15.75" thickBot="1">
      <c r="A166" s="606"/>
      <c r="B166" s="607"/>
      <c r="C166" s="608"/>
      <c r="D166" s="608"/>
      <c r="E166" s="608"/>
      <c r="F166" s="608"/>
      <c r="G166" s="608"/>
      <c r="I166" s="461"/>
      <c r="L166" s="586"/>
    </row>
    <row r="167" spans="1:12" ht="26.25" thickBot="1">
      <c r="A167" s="1265" t="s">
        <v>404</v>
      </c>
      <c r="B167" s="1358"/>
      <c r="C167" s="609" t="s">
        <v>405</v>
      </c>
      <c r="D167" s="610" t="s">
        <v>406</v>
      </c>
      <c r="E167" s="611" t="s">
        <v>407</v>
      </c>
      <c r="F167" s="610" t="s">
        <v>408</v>
      </c>
      <c r="G167" s="612" t="s">
        <v>409</v>
      </c>
      <c r="I167" s="461"/>
      <c r="L167" s="461"/>
    </row>
    <row r="168" spans="1:12" ht="26.25" customHeight="1">
      <c r="A168" s="1359" t="s">
        <v>410</v>
      </c>
      <c r="B168" s="1360"/>
      <c r="C168" s="613"/>
      <c r="D168" s="613"/>
      <c r="E168" s="613"/>
      <c r="F168" s="613"/>
      <c r="G168" s="614">
        <f>C168+D168-E168-F168</f>
        <v>0</v>
      </c>
      <c r="L168" s="461"/>
    </row>
    <row r="169" spans="1:12" ht="25.5" customHeight="1">
      <c r="A169" s="1353" t="s">
        <v>411</v>
      </c>
      <c r="B169" s="1354"/>
      <c r="C169" s="615"/>
      <c r="D169" s="615"/>
      <c r="E169" s="615"/>
      <c r="F169" s="615"/>
      <c r="G169" s="616">
        <f t="shared" ref="G169:G176" si="12">C169+D169-E169-F169</f>
        <v>0</v>
      </c>
      <c r="L169" s="461"/>
    </row>
    <row r="170" spans="1:12" ht="15">
      <c r="A170" s="1353" t="s">
        <v>412</v>
      </c>
      <c r="B170" s="1354"/>
      <c r="C170" s="615"/>
      <c r="D170" s="615"/>
      <c r="E170" s="615"/>
      <c r="F170" s="615"/>
      <c r="G170" s="616">
        <f t="shared" si="12"/>
        <v>0</v>
      </c>
      <c r="L170" s="461"/>
    </row>
    <row r="171" spans="1:12" ht="15">
      <c r="A171" s="1353" t="s">
        <v>413</v>
      </c>
      <c r="B171" s="1354"/>
      <c r="C171" s="615"/>
      <c r="D171" s="615"/>
      <c r="E171" s="615"/>
      <c r="F171" s="615"/>
      <c r="G171" s="616">
        <f t="shared" si="12"/>
        <v>0</v>
      </c>
      <c r="L171" s="461"/>
    </row>
    <row r="172" spans="1:12" ht="38.25" customHeight="1">
      <c r="A172" s="1353" t="s">
        <v>414</v>
      </c>
      <c r="B172" s="1354"/>
      <c r="C172" s="615"/>
      <c r="D172" s="615"/>
      <c r="E172" s="615"/>
      <c r="F172" s="615"/>
      <c r="G172" s="616">
        <f t="shared" si="12"/>
        <v>0</v>
      </c>
    </row>
    <row r="173" spans="1:12" ht="25.5" customHeight="1">
      <c r="A173" s="1126" t="s">
        <v>415</v>
      </c>
      <c r="B173" s="1354"/>
      <c r="C173" s="615"/>
      <c r="D173" s="615"/>
      <c r="E173" s="615"/>
      <c r="F173" s="615"/>
      <c r="G173" s="616">
        <f t="shared" si="12"/>
        <v>0</v>
      </c>
    </row>
    <row r="174" spans="1:12" ht="15">
      <c r="A174" s="1126" t="s">
        <v>416</v>
      </c>
      <c r="B174" s="1354"/>
      <c r="C174" s="615"/>
      <c r="D174" s="615"/>
      <c r="E174" s="615"/>
      <c r="F174" s="615"/>
      <c r="G174" s="616">
        <f t="shared" si="12"/>
        <v>0</v>
      </c>
    </row>
    <row r="175" spans="1:12" ht="24.75" customHeight="1">
      <c r="A175" s="1126" t="s">
        <v>417</v>
      </c>
      <c r="B175" s="1354"/>
      <c r="C175" s="617"/>
      <c r="D175" s="617"/>
      <c r="E175" s="617"/>
      <c r="F175" s="617"/>
      <c r="G175" s="618">
        <f t="shared" si="12"/>
        <v>0</v>
      </c>
    </row>
    <row r="176" spans="1:12" ht="27.75" customHeight="1" thickBot="1">
      <c r="A176" s="1355" t="s">
        <v>418</v>
      </c>
      <c r="B176" s="1356"/>
      <c r="C176" s="619">
        <v>30782647.93</v>
      </c>
      <c r="D176" s="619">
        <v>1098324.33</v>
      </c>
      <c r="E176" s="619"/>
      <c r="F176" s="619"/>
      <c r="G176" s="620">
        <f t="shared" si="12"/>
        <v>31880972.259999998</v>
      </c>
    </row>
    <row r="177" spans="1:7" ht="15.75" thickBot="1">
      <c r="A177" s="1123" t="s">
        <v>679</v>
      </c>
      <c r="B177" s="1357"/>
      <c r="C177" s="927">
        <v>6791615.5</v>
      </c>
      <c r="D177" s="928">
        <v>1061358.43</v>
      </c>
      <c r="E177" s="928">
        <v>71215.58</v>
      </c>
      <c r="F177" s="928">
        <v>130038.74</v>
      </c>
      <c r="G177" s="929">
        <f>C177+D177-E177-F177</f>
        <v>7651719.6099999994</v>
      </c>
    </row>
    <row r="178" spans="1:7" ht="15.75" thickBot="1">
      <c r="A178" s="1309" t="s">
        <v>420</v>
      </c>
      <c r="B178" s="1350"/>
      <c r="C178" s="621">
        <f>SUM(C168:C177)</f>
        <v>37574263.43</v>
      </c>
      <c r="D178" s="621">
        <f>D176+D177</f>
        <v>2159682.7599999998</v>
      </c>
      <c r="E178" s="621">
        <f>E177</f>
        <v>71215.58</v>
      </c>
      <c r="F178" s="621">
        <f>SUM(F168:F177)</f>
        <v>130038.74</v>
      </c>
      <c r="G178" s="926">
        <f>SUM(G168:G177)</f>
        <v>39532691.869999997</v>
      </c>
    </row>
    <row r="179" spans="1:7" ht="15">
      <c r="A179"/>
      <c r="B179"/>
      <c r="C179"/>
      <c r="D179"/>
      <c r="E179"/>
      <c r="F179"/>
      <c r="G179" s="605"/>
    </row>
    <row r="180" spans="1:7" ht="14.25">
      <c r="A180" s="622"/>
      <c r="B180" s="622"/>
      <c r="C180" s="622"/>
      <c r="D180" s="622"/>
      <c r="E180" s="622"/>
      <c r="F180" s="622"/>
      <c r="G180" s="623"/>
    </row>
    <row r="181" spans="1:7" ht="14.25">
      <c r="A181" s="1271" t="s">
        <v>421</v>
      </c>
      <c r="B181" s="1271"/>
      <c r="C181" s="1271"/>
    </row>
    <row r="182" spans="1:7" ht="15.75" thickBot="1">
      <c r="A182" s="624"/>
      <c r="B182" s="624"/>
      <c r="C182" s="624"/>
    </row>
    <row r="183" spans="1:7" ht="26.25" thickBot="1">
      <c r="A183" s="1351" t="s">
        <v>341</v>
      </c>
      <c r="B183" s="1352"/>
      <c r="C183" s="625" t="s">
        <v>4</v>
      </c>
      <c r="D183" s="626" t="s">
        <v>5</v>
      </c>
    </row>
    <row r="184" spans="1:7" ht="14.25" thickBot="1">
      <c r="A184" s="1309" t="s">
        <v>422</v>
      </c>
      <c r="B184" s="1345"/>
      <c r="C184" s="627"/>
      <c r="D184" s="628"/>
    </row>
    <row r="185" spans="1:7">
      <c r="A185" s="1346" t="s">
        <v>423</v>
      </c>
      <c r="B185" s="1347"/>
      <c r="C185" s="629">
        <v>0</v>
      </c>
      <c r="D185" s="630">
        <v>0</v>
      </c>
    </row>
    <row r="186" spans="1:7">
      <c r="A186" s="1348" t="s">
        <v>424</v>
      </c>
      <c r="B186" s="1349"/>
      <c r="C186" s="631">
        <v>0</v>
      </c>
      <c r="D186" s="632">
        <v>0</v>
      </c>
    </row>
    <row r="187" spans="1:7" ht="14.25" thickBot="1">
      <c r="A187" s="1343" t="s">
        <v>425</v>
      </c>
      <c r="B187" s="1344"/>
      <c r="C187" s="631">
        <v>0</v>
      </c>
      <c r="D187" s="632">
        <v>0</v>
      </c>
    </row>
    <row r="188" spans="1:7" ht="26.25" customHeight="1" thickBot="1">
      <c r="A188" s="1309" t="s">
        <v>426</v>
      </c>
      <c r="B188" s="1345"/>
      <c r="C188" s="633">
        <f>SUM(C189:C191)</f>
        <v>0</v>
      </c>
      <c r="D188" s="634">
        <f>SUM(D189:D191)</f>
        <v>0</v>
      </c>
    </row>
    <row r="189" spans="1:7" ht="25.5" customHeight="1">
      <c r="A189" s="1346" t="s">
        <v>423</v>
      </c>
      <c r="B189" s="1347"/>
      <c r="C189" s="629">
        <v>0</v>
      </c>
      <c r="D189" s="630">
        <v>0</v>
      </c>
    </row>
    <row r="190" spans="1:7">
      <c r="A190" s="1348" t="s">
        <v>424</v>
      </c>
      <c r="B190" s="1349"/>
      <c r="C190" s="631">
        <v>0</v>
      </c>
      <c r="D190" s="632">
        <v>0</v>
      </c>
    </row>
    <row r="191" spans="1:7" ht="14.25" thickBot="1">
      <c r="A191" s="1343" t="s">
        <v>425</v>
      </c>
      <c r="B191" s="1344"/>
      <c r="C191" s="631">
        <v>0</v>
      </c>
      <c r="D191" s="632">
        <v>0</v>
      </c>
    </row>
    <row r="192" spans="1:7" ht="26.25" customHeight="1" thickBot="1">
      <c r="A192" s="1309" t="s">
        <v>427</v>
      </c>
      <c r="B192" s="1345"/>
      <c r="C192" s="635">
        <f>SUM(C193:C195)</f>
        <v>0</v>
      </c>
      <c r="D192" s="636">
        <f>SUM(D193:D195)</f>
        <v>0</v>
      </c>
    </row>
    <row r="193" spans="1:5" ht="25.5" customHeight="1">
      <c r="A193" s="1346" t="s">
        <v>423</v>
      </c>
      <c r="B193" s="1347"/>
      <c r="C193" s="629">
        <v>0</v>
      </c>
      <c r="D193" s="630">
        <v>0</v>
      </c>
    </row>
    <row r="194" spans="1:5">
      <c r="A194" s="1348" t="s">
        <v>424</v>
      </c>
      <c r="B194" s="1349"/>
      <c r="C194" s="631">
        <v>0</v>
      </c>
      <c r="D194" s="632">
        <v>0</v>
      </c>
    </row>
    <row r="195" spans="1:5" ht="14.25" thickBot="1">
      <c r="A195" s="1343" t="s">
        <v>425</v>
      </c>
      <c r="B195" s="1344"/>
      <c r="C195" s="631">
        <v>0</v>
      </c>
      <c r="D195" s="632" t="s">
        <v>680</v>
      </c>
    </row>
    <row r="196" spans="1:5" ht="14.25" thickBot="1">
      <c r="A196" s="1309" t="s">
        <v>428</v>
      </c>
      <c r="B196" s="1345"/>
      <c r="C196" s="637">
        <f>C188+C192</f>
        <v>0</v>
      </c>
      <c r="D196" s="636">
        <f>D188+D192</f>
        <v>0</v>
      </c>
    </row>
    <row r="199" spans="1:5" ht="60.75" customHeight="1">
      <c r="A199" s="1271" t="s">
        <v>429</v>
      </c>
      <c r="B199" s="1271"/>
      <c r="C199" s="1271"/>
      <c r="D199" s="1236"/>
    </row>
    <row r="200" spans="1:5" ht="14.25" thickBot="1">
      <c r="A200" s="638"/>
      <c r="B200" s="638"/>
      <c r="C200" s="638"/>
    </row>
    <row r="201" spans="1:5" ht="26.25" thickBot="1">
      <c r="A201" s="1334" t="s">
        <v>430</v>
      </c>
      <c r="B201" s="1335"/>
      <c r="C201" s="540" t="s">
        <v>405</v>
      </c>
      <c r="D201" s="639" t="s">
        <v>409</v>
      </c>
    </row>
    <row r="202" spans="1:5" ht="25.5" customHeight="1">
      <c r="A202" s="1336" t="s">
        <v>431</v>
      </c>
      <c r="B202" s="1337"/>
      <c r="C202" s="640">
        <v>0</v>
      </c>
      <c r="D202" s="641">
        <v>0</v>
      </c>
    </row>
    <row r="203" spans="1:5" ht="26.25" customHeight="1" thickBot="1">
      <c r="A203" s="1338" t="s">
        <v>432</v>
      </c>
      <c r="B203" s="1339"/>
      <c r="C203" s="642">
        <v>0</v>
      </c>
      <c r="D203" s="643">
        <v>0</v>
      </c>
    </row>
    <row r="204" spans="1:5" ht="14.25" thickBot="1">
      <c r="A204" s="1340" t="s">
        <v>420</v>
      </c>
      <c r="B204" s="1341"/>
      <c r="C204" s="644">
        <f>SUM(C202:C203)</f>
        <v>0</v>
      </c>
      <c r="D204" s="645">
        <f>SUM(D202:D203)</f>
        <v>0</v>
      </c>
    </row>
    <row r="208" spans="1:5" ht="14.25">
      <c r="A208" s="1342" t="s">
        <v>433</v>
      </c>
      <c r="B208" s="1342"/>
      <c r="C208" s="1342"/>
      <c r="D208" s="1342"/>
      <c r="E208" s="1342"/>
    </row>
    <row r="209" spans="1:5" ht="14.25" thickBot="1">
      <c r="A209" s="646"/>
      <c r="B209" s="647"/>
      <c r="C209" s="647"/>
      <c r="D209" s="647"/>
      <c r="E209" s="647"/>
    </row>
    <row r="210" spans="1:5" ht="15.75" thickBot="1">
      <c r="A210" s="648" t="s">
        <v>434</v>
      </c>
      <c r="B210" s="1327" t="s">
        <v>435</v>
      </c>
      <c r="C210" s="1328"/>
      <c r="D210" s="1327" t="s">
        <v>436</v>
      </c>
      <c r="E210" s="1328"/>
    </row>
    <row r="211" spans="1:5" ht="14.25" thickBot="1">
      <c r="A211" s="649"/>
      <c r="B211" s="650" t="s">
        <v>437</v>
      </c>
      <c r="C211" s="651" t="s">
        <v>438</v>
      </c>
      <c r="D211" s="652" t="s">
        <v>439</v>
      </c>
      <c r="E211" s="651" t="s">
        <v>440</v>
      </c>
    </row>
    <row r="212" spans="1:5" ht="15.75" thickBot="1">
      <c r="A212" s="653" t="s">
        <v>441</v>
      </c>
      <c r="B212" s="1329"/>
      <c r="C212" s="1330"/>
      <c r="D212" s="1330"/>
      <c r="E212" s="1331"/>
    </row>
    <row r="213" spans="1:5">
      <c r="A213" s="654" t="s">
        <v>442</v>
      </c>
      <c r="B213" s="655">
        <v>0</v>
      </c>
      <c r="C213" s="655">
        <f>B213</f>
        <v>0</v>
      </c>
      <c r="D213" s="656">
        <f>C213</f>
        <v>0</v>
      </c>
      <c r="E213" s="655">
        <f>D213</f>
        <v>0</v>
      </c>
    </row>
    <row r="214" spans="1:5" ht="25.5">
      <c r="A214" s="654" t="s">
        <v>443</v>
      </c>
      <c r="B214" s="655">
        <v>0</v>
      </c>
      <c r="C214" s="655">
        <f t="shared" ref="C214:E218" si="13">B214</f>
        <v>0</v>
      </c>
      <c r="D214" s="656">
        <f t="shared" si="13"/>
        <v>0</v>
      </c>
      <c r="E214" s="655">
        <f t="shared" si="13"/>
        <v>0</v>
      </c>
    </row>
    <row r="215" spans="1:5">
      <c r="A215" s="654" t="s">
        <v>444</v>
      </c>
      <c r="B215" s="655">
        <v>0</v>
      </c>
      <c r="C215" s="655">
        <f t="shared" si="13"/>
        <v>0</v>
      </c>
      <c r="D215" s="656">
        <f t="shared" si="13"/>
        <v>0</v>
      </c>
      <c r="E215" s="655">
        <f t="shared" si="13"/>
        <v>0</v>
      </c>
    </row>
    <row r="216" spans="1:5">
      <c r="A216" s="654" t="s">
        <v>445</v>
      </c>
      <c r="B216" s="657">
        <v>0</v>
      </c>
      <c r="C216" s="655">
        <f t="shared" si="13"/>
        <v>0</v>
      </c>
      <c r="D216" s="656">
        <f t="shared" si="13"/>
        <v>0</v>
      </c>
      <c r="E216" s="655">
        <f t="shared" si="13"/>
        <v>0</v>
      </c>
    </row>
    <row r="217" spans="1:5">
      <c r="A217" s="658" t="s">
        <v>390</v>
      </c>
      <c r="B217" s="657">
        <v>0</v>
      </c>
      <c r="C217" s="655">
        <f t="shared" si="13"/>
        <v>0</v>
      </c>
      <c r="D217" s="656">
        <f t="shared" si="13"/>
        <v>0</v>
      </c>
      <c r="E217" s="655">
        <f t="shared" si="13"/>
        <v>0</v>
      </c>
    </row>
    <row r="218" spans="1:5" ht="14.25" thickBot="1">
      <c r="A218" s="659" t="s">
        <v>390</v>
      </c>
      <c r="B218" s="660">
        <v>0</v>
      </c>
      <c r="C218" s="655">
        <f t="shared" si="13"/>
        <v>0</v>
      </c>
      <c r="D218" s="656">
        <f t="shared" si="13"/>
        <v>0</v>
      </c>
      <c r="E218" s="655">
        <f t="shared" si="13"/>
        <v>0</v>
      </c>
    </row>
    <row r="219" spans="1:5" ht="14.25" thickBot="1">
      <c r="A219" s="661" t="s">
        <v>420</v>
      </c>
      <c r="B219" s="568">
        <f>SUM(B213:B218)</f>
        <v>0</v>
      </c>
      <c r="C219" s="568">
        <f>SUM(C213:C216)</f>
        <v>0</v>
      </c>
      <c r="D219" s="568">
        <f>SUM(D213:D216)</f>
        <v>0</v>
      </c>
      <c r="E219" s="568">
        <f>SUM(E213:E216)</f>
        <v>0</v>
      </c>
    </row>
    <row r="220" spans="1:5" ht="15.75" thickBot="1">
      <c r="A220" s="653" t="s">
        <v>446</v>
      </c>
      <c r="B220" s="1329"/>
      <c r="C220" s="1330"/>
      <c r="D220" s="1330"/>
      <c r="E220" s="1331"/>
    </row>
    <row r="221" spans="1:5">
      <c r="A221" s="654" t="s">
        <v>442</v>
      </c>
      <c r="B221" s="655">
        <v>0</v>
      </c>
      <c r="C221" s="655">
        <f>B221</f>
        <v>0</v>
      </c>
      <c r="D221" s="656">
        <f>C221</f>
        <v>0</v>
      </c>
      <c r="E221" s="655">
        <f>D221</f>
        <v>0</v>
      </c>
    </row>
    <row r="222" spans="1:5" ht="25.5">
      <c r="A222" s="654" t="s">
        <v>443</v>
      </c>
      <c r="B222" s="655">
        <v>0</v>
      </c>
      <c r="C222" s="655">
        <f t="shared" ref="C222:E226" si="14">B222</f>
        <v>0</v>
      </c>
      <c r="D222" s="656">
        <f t="shared" si="14"/>
        <v>0</v>
      </c>
      <c r="E222" s="655">
        <f t="shared" si="14"/>
        <v>0</v>
      </c>
    </row>
    <row r="223" spans="1:5">
      <c r="A223" s="654" t="s">
        <v>444</v>
      </c>
      <c r="B223" s="655">
        <v>0</v>
      </c>
      <c r="C223" s="655">
        <f t="shared" si="14"/>
        <v>0</v>
      </c>
      <c r="D223" s="656">
        <f t="shared" si="14"/>
        <v>0</v>
      </c>
      <c r="E223" s="655">
        <f t="shared" si="14"/>
        <v>0</v>
      </c>
    </row>
    <row r="224" spans="1:5">
      <c r="A224" s="654" t="s">
        <v>445</v>
      </c>
      <c r="B224" s="657">
        <v>0</v>
      </c>
      <c r="C224" s="655">
        <f t="shared" si="14"/>
        <v>0</v>
      </c>
      <c r="D224" s="656">
        <f t="shared" si="14"/>
        <v>0</v>
      </c>
      <c r="E224" s="655">
        <f t="shared" si="14"/>
        <v>0</v>
      </c>
    </row>
    <row r="225" spans="1:7">
      <c r="A225" s="658" t="s">
        <v>390</v>
      </c>
      <c r="B225" s="657">
        <v>0</v>
      </c>
      <c r="C225" s="655">
        <f t="shared" si="14"/>
        <v>0</v>
      </c>
      <c r="D225" s="656">
        <f t="shared" si="14"/>
        <v>0</v>
      </c>
      <c r="E225" s="655">
        <f t="shared" si="14"/>
        <v>0</v>
      </c>
    </row>
    <row r="226" spans="1:7" ht="14.25" thickBot="1">
      <c r="A226" s="659" t="s">
        <v>390</v>
      </c>
      <c r="B226" s="660">
        <v>0</v>
      </c>
      <c r="C226" s="655">
        <f t="shared" si="14"/>
        <v>0</v>
      </c>
      <c r="D226" s="656">
        <f t="shared" si="14"/>
        <v>0</v>
      </c>
      <c r="E226" s="655">
        <f t="shared" si="14"/>
        <v>0</v>
      </c>
    </row>
    <row r="227" spans="1:7" ht="14.25" thickBot="1">
      <c r="A227" s="662" t="s">
        <v>420</v>
      </c>
      <c r="B227" s="568">
        <f>SUM(B221:B226)</f>
        <v>0</v>
      </c>
      <c r="C227" s="568">
        <f>SUM(C221:C224)</f>
        <v>0</v>
      </c>
      <c r="D227" s="568">
        <f>SUM(D221:D224)</f>
        <v>0</v>
      </c>
      <c r="E227" s="568">
        <f>SUM(E221:E224)</f>
        <v>0</v>
      </c>
    </row>
    <row r="230" spans="1:7" ht="29.25" customHeight="1">
      <c r="A230" s="1271" t="s">
        <v>447</v>
      </c>
      <c r="B230" s="1271"/>
      <c r="C230" s="1271"/>
      <c r="D230" s="1236"/>
      <c r="G230" s="663"/>
    </row>
    <row r="231" spans="1:7" ht="14.25" thickBot="1">
      <c r="A231" s="664"/>
      <c r="B231" s="665"/>
      <c r="C231" s="665"/>
      <c r="G231" s="663"/>
    </row>
    <row r="232" spans="1:7" ht="64.5" thickBot="1">
      <c r="A232" s="1332" t="s">
        <v>448</v>
      </c>
      <c r="B232" s="1333"/>
      <c r="C232" s="852" t="s">
        <v>405</v>
      </c>
      <c r="D232" s="639" t="s">
        <v>5</v>
      </c>
      <c r="E232" s="639" t="s">
        <v>449</v>
      </c>
      <c r="G232" s="666"/>
    </row>
    <row r="233" spans="1:7" ht="25.5" customHeight="1">
      <c r="A233" s="1321" t="s">
        <v>450</v>
      </c>
      <c r="B233" s="1322"/>
      <c r="C233" s="872">
        <v>0</v>
      </c>
      <c r="D233" s="873">
        <f>C233</f>
        <v>0</v>
      </c>
      <c r="E233" s="865"/>
      <c r="G233" s="666"/>
    </row>
    <row r="234" spans="1:7" ht="14.25">
      <c r="A234" s="1313" t="s">
        <v>451</v>
      </c>
      <c r="B234" s="1314"/>
      <c r="C234" s="870">
        <v>0</v>
      </c>
      <c r="D234" s="615">
        <f t="shared" ref="D234:D241" si="15">C234</f>
        <v>0</v>
      </c>
      <c r="E234" s="866"/>
      <c r="G234" s="666"/>
    </row>
    <row r="235" spans="1:7" ht="25.5" customHeight="1">
      <c r="A235" s="1323" t="s">
        <v>452</v>
      </c>
      <c r="B235" s="1324"/>
      <c r="C235" s="871">
        <v>0</v>
      </c>
      <c r="D235" s="615">
        <f t="shared" si="15"/>
        <v>0</v>
      </c>
      <c r="E235" s="867"/>
      <c r="G235" s="668"/>
    </row>
    <row r="236" spans="1:7" ht="14.25">
      <c r="A236" s="1325" t="s">
        <v>453</v>
      </c>
      <c r="B236" s="1326"/>
      <c r="C236" s="870">
        <v>0</v>
      </c>
      <c r="D236" s="615">
        <f t="shared" si="15"/>
        <v>0</v>
      </c>
      <c r="E236" s="866"/>
      <c r="G236" s="666"/>
    </row>
    <row r="237" spans="1:7" ht="14.25">
      <c r="A237" s="1313" t="s">
        <v>454</v>
      </c>
      <c r="B237" s="1314"/>
      <c r="C237" s="870">
        <v>0</v>
      </c>
      <c r="D237" s="615">
        <f t="shared" si="15"/>
        <v>0</v>
      </c>
      <c r="E237" s="868"/>
      <c r="G237" s="666"/>
    </row>
    <row r="238" spans="1:7" ht="14.25">
      <c r="A238" s="1313" t="s">
        <v>455</v>
      </c>
      <c r="B238" s="1314"/>
      <c r="C238" s="870">
        <v>0</v>
      </c>
      <c r="D238" s="615">
        <f t="shared" si="15"/>
        <v>0</v>
      </c>
      <c r="E238" s="868"/>
      <c r="G238" s="666"/>
    </row>
    <row r="239" spans="1:7" ht="14.25">
      <c r="A239" s="1313" t="s">
        <v>456</v>
      </c>
      <c r="B239" s="1314"/>
      <c r="C239" s="870">
        <v>0</v>
      </c>
      <c r="D239" s="615">
        <f t="shared" si="15"/>
        <v>0</v>
      </c>
      <c r="E239" s="868"/>
      <c r="G239" s="666"/>
    </row>
    <row r="240" spans="1:7">
      <c r="A240" s="1313" t="s">
        <v>457</v>
      </c>
      <c r="B240" s="1314"/>
      <c r="C240" s="870">
        <v>0</v>
      </c>
      <c r="D240" s="615">
        <f t="shared" si="15"/>
        <v>0</v>
      </c>
      <c r="E240" s="866"/>
    </row>
    <row r="241" spans="1:5" ht="14.25" thickBot="1">
      <c r="A241" s="1315" t="s">
        <v>302</v>
      </c>
      <c r="B241" s="1316"/>
      <c r="C241" s="874">
        <v>0</v>
      </c>
      <c r="D241" s="875">
        <f t="shared" si="15"/>
        <v>0</v>
      </c>
      <c r="E241" s="869"/>
    </row>
    <row r="242" spans="1:5" ht="14.25" thickBot="1">
      <c r="A242" s="1317" t="s">
        <v>400</v>
      </c>
      <c r="B242" s="1318"/>
      <c r="C242" s="677">
        <f>C233+C234+C236+C240</f>
        <v>0</v>
      </c>
      <c r="D242" s="671">
        <f>D233+D234+D236+D240</f>
        <v>0</v>
      </c>
      <c r="E242" s="671"/>
    </row>
    <row r="243" spans="1:5">
      <c r="A243" s="876"/>
      <c r="B243" s="876"/>
      <c r="C243" s="877"/>
      <c r="D243" s="877"/>
      <c r="E243" s="877"/>
    </row>
    <row r="244" spans="1:5">
      <c r="A244" s="876"/>
      <c r="B244" s="876"/>
      <c r="C244" s="877"/>
      <c r="D244" s="877"/>
      <c r="E244" s="877"/>
    </row>
    <row r="245" spans="1:5" ht="14.25">
      <c r="A245" s="1039" t="s">
        <v>458</v>
      </c>
      <c r="B245" s="1039"/>
      <c r="C245" s="1039"/>
      <c r="D245" s="1039"/>
    </row>
    <row r="246" spans="1:5" ht="14.25" thickBot="1">
      <c r="A246" s="606"/>
      <c r="B246" s="607"/>
      <c r="C246" s="608"/>
      <c r="D246" s="608"/>
    </row>
    <row r="247" spans="1:5" ht="26.25" thickBot="1">
      <c r="A247" s="1319" t="s">
        <v>404</v>
      </c>
      <c r="B247" s="1320"/>
      <c r="C247" s="672" t="s">
        <v>405</v>
      </c>
      <c r="D247" s="673" t="s">
        <v>409</v>
      </c>
    </row>
    <row r="248" spans="1:5" ht="32.25" customHeight="1" thickBot="1">
      <c r="A248" s="1027" t="s">
        <v>459</v>
      </c>
      <c r="B248" s="1310"/>
      <c r="C248" s="922">
        <v>0</v>
      </c>
      <c r="D248" s="923">
        <v>0</v>
      </c>
    </row>
    <row r="249" spans="1:5" ht="15.75" thickBot="1">
      <c r="A249" s="1027" t="s">
        <v>460</v>
      </c>
      <c r="B249" s="1310"/>
      <c r="C249" s="922">
        <v>0</v>
      </c>
      <c r="D249" s="923">
        <v>0</v>
      </c>
    </row>
    <row r="250" spans="1:5" ht="15.75" thickBot="1">
      <c r="A250" s="1027" t="s">
        <v>461</v>
      </c>
      <c r="B250" s="1310"/>
      <c r="C250" s="922">
        <v>0</v>
      </c>
      <c r="D250" s="923">
        <v>0</v>
      </c>
    </row>
    <row r="251" spans="1:5" ht="25.5" customHeight="1" thickBot="1">
      <c r="A251" s="1027" t="s">
        <v>462</v>
      </c>
      <c r="B251" s="1310"/>
      <c r="C251" s="922">
        <v>0</v>
      </c>
      <c r="D251" s="923">
        <v>0</v>
      </c>
    </row>
    <row r="252" spans="1:5" ht="27" customHeight="1" thickBot="1">
      <c r="A252" s="1027" t="s">
        <v>463</v>
      </c>
      <c r="B252" s="1310"/>
      <c r="C252" s="922">
        <v>0</v>
      </c>
      <c r="D252" s="923">
        <v>0</v>
      </c>
    </row>
    <row r="253" spans="1:5" ht="15.75" thickBot="1">
      <c r="A253" s="1311" t="s">
        <v>464</v>
      </c>
      <c r="B253" s="1310"/>
      <c r="C253" s="922">
        <v>0</v>
      </c>
      <c r="D253" s="923">
        <v>0</v>
      </c>
    </row>
    <row r="254" spans="1:5" ht="29.25" customHeight="1" thickBot="1">
      <c r="A254" s="1311" t="s">
        <v>465</v>
      </c>
      <c r="B254" s="1310"/>
      <c r="C254" s="922">
        <v>0</v>
      </c>
      <c r="D254" s="923">
        <v>0</v>
      </c>
    </row>
    <row r="255" spans="1:5" ht="25.5" customHeight="1" thickBot="1">
      <c r="A255" s="1311" t="s">
        <v>466</v>
      </c>
      <c r="B255" s="1310"/>
      <c r="C255" s="922">
        <v>0</v>
      </c>
      <c r="D255" s="923">
        <v>0</v>
      </c>
    </row>
    <row r="256" spans="1:5" ht="15.75" thickBot="1">
      <c r="A256" s="1311" t="s">
        <v>681</v>
      </c>
      <c r="B256" s="1312"/>
      <c r="C256" s="924">
        <v>0</v>
      </c>
      <c r="D256" s="925">
        <v>0</v>
      </c>
    </row>
    <row r="257" spans="1:8" ht="15.75" thickBot="1">
      <c r="A257" s="1309" t="s">
        <v>420</v>
      </c>
      <c r="B257" s="1310"/>
      <c r="C257" s="636">
        <f>C255+C256</f>
        <v>0</v>
      </c>
      <c r="D257" s="636">
        <f>D256+D255</f>
        <v>0</v>
      </c>
    </row>
    <row r="258" spans="1:8" ht="15">
      <c r="A258"/>
      <c r="B258"/>
      <c r="C258"/>
      <c r="D258"/>
    </row>
    <row r="261" spans="1:8" ht="14.25">
      <c r="A261" s="1306" t="s">
        <v>467</v>
      </c>
      <c r="B261" s="1306"/>
      <c r="C261" s="1306"/>
    </row>
    <row r="262" spans="1:8" ht="16.5" thickBot="1">
      <c r="A262" s="675"/>
      <c r="B262" s="608"/>
      <c r="C262" s="608"/>
    </row>
    <row r="263" spans="1:8" ht="26.25" thickBot="1">
      <c r="A263" s="1307" t="s">
        <v>468</v>
      </c>
      <c r="B263" s="1308"/>
      <c r="C263" s="676" t="s">
        <v>4</v>
      </c>
      <c r="D263" s="612" t="s">
        <v>5</v>
      </c>
      <c r="G263" s="1305"/>
      <c r="H263" s="1305"/>
    </row>
    <row r="264" spans="1:8" ht="14.25" thickBot="1">
      <c r="A264" s="1273" t="s">
        <v>469</v>
      </c>
      <c r="B264" s="1274"/>
      <c r="C264" s="670">
        <f>SUM(C265:C274)</f>
        <v>0</v>
      </c>
      <c r="D264" s="677">
        <f>SUM(D265:D274)</f>
        <v>0</v>
      </c>
      <c r="G264" s="1305"/>
      <c r="H264" s="1305"/>
    </row>
    <row r="265" spans="1:8" ht="55.5" customHeight="1">
      <c r="A265" s="1299" t="s">
        <v>470</v>
      </c>
      <c r="B265" s="1300"/>
      <c r="C265" s="678">
        <v>0</v>
      </c>
      <c r="D265" s="679">
        <v>0</v>
      </c>
      <c r="G265" s="1305"/>
      <c r="H265" s="1305"/>
    </row>
    <row r="266" spans="1:8">
      <c r="A266" s="1301" t="s">
        <v>471</v>
      </c>
      <c r="B266" s="1302"/>
      <c r="C266" s="680">
        <v>0</v>
      </c>
      <c r="D266" s="681">
        <v>0</v>
      </c>
    </row>
    <row r="267" spans="1:8">
      <c r="A267" s="1157" t="s">
        <v>472</v>
      </c>
      <c r="B267" s="1158"/>
      <c r="C267" s="682">
        <v>0</v>
      </c>
      <c r="D267" s="683">
        <v>0</v>
      </c>
    </row>
    <row r="268" spans="1:8" ht="28.5" customHeight="1">
      <c r="A268" s="1161" t="s">
        <v>473</v>
      </c>
      <c r="B268" s="1162"/>
      <c r="C268" s="682">
        <v>0</v>
      </c>
      <c r="D268" s="683">
        <v>0</v>
      </c>
    </row>
    <row r="269" spans="1:8" ht="32.25" customHeight="1">
      <c r="A269" s="1161" t="s">
        <v>474</v>
      </c>
      <c r="B269" s="1162"/>
      <c r="C269" s="682">
        <v>0</v>
      </c>
      <c r="D269" s="683">
        <v>0</v>
      </c>
    </row>
    <row r="270" spans="1:8">
      <c r="A270" s="1159" t="s">
        <v>475</v>
      </c>
      <c r="B270" s="1160"/>
      <c r="C270" s="682">
        <v>0</v>
      </c>
      <c r="D270" s="683">
        <v>0</v>
      </c>
    </row>
    <row r="271" spans="1:8">
      <c r="A271" s="1159" t="s">
        <v>476</v>
      </c>
      <c r="B271" s="1160"/>
      <c r="C271" s="682">
        <v>0</v>
      </c>
      <c r="D271" s="683">
        <v>0</v>
      </c>
    </row>
    <row r="272" spans="1:8">
      <c r="A272" s="1157" t="s">
        <v>477</v>
      </c>
      <c r="B272" s="1158"/>
      <c r="C272" s="667">
        <v>0</v>
      </c>
      <c r="D272" s="684">
        <v>0</v>
      </c>
    </row>
    <row r="273" spans="1:9">
      <c r="A273" s="1159" t="s">
        <v>478</v>
      </c>
      <c r="B273" s="1160"/>
      <c r="C273" s="667">
        <v>0</v>
      </c>
      <c r="D273" s="684">
        <v>0</v>
      </c>
    </row>
    <row r="274" spans="1:9" ht="14.25" thickBot="1">
      <c r="A274" s="1303" t="s">
        <v>302</v>
      </c>
      <c r="B274" s="1304"/>
      <c r="C274" s="669">
        <v>0</v>
      </c>
      <c r="D274" s="685">
        <v>0</v>
      </c>
    </row>
    <row r="275" spans="1:9" ht="14.25" thickBot="1">
      <c r="A275" s="1273" t="s">
        <v>479</v>
      </c>
      <c r="B275" s="1274"/>
      <c r="C275" s="670">
        <f>SUM(C276:C285)</f>
        <v>596.45000000000005</v>
      </c>
      <c r="D275" s="671">
        <f>SUM(D276:D285)</f>
        <v>65.05</v>
      </c>
    </row>
    <row r="276" spans="1:9" ht="59.25" customHeight="1">
      <c r="A276" s="1299" t="s">
        <v>470</v>
      </c>
      <c r="B276" s="1300"/>
      <c r="C276" s="680">
        <v>0</v>
      </c>
      <c r="D276" s="681">
        <v>0</v>
      </c>
    </row>
    <row r="277" spans="1:9">
      <c r="A277" s="1301" t="s">
        <v>471</v>
      </c>
      <c r="B277" s="1302"/>
      <c r="C277" s="680">
        <v>0</v>
      </c>
      <c r="D277" s="681">
        <v>0</v>
      </c>
    </row>
    <row r="278" spans="1:9">
      <c r="A278" s="1157" t="s">
        <v>472</v>
      </c>
      <c r="B278" s="1158"/>
      <c r="C278" s="682">
        <v>0</v>
      </c>
      <c r="D278" s="683">
        <v>0</v>
      </c>
    </row>
    <row r="279" spans="1:9" ht="27.75" customHeight="1">
      <c r="A279" s="1161" t="s">
        <v>473</v>
      </c>
      <c r="B279" s="1162"/>
      <c r="C279" s="682">
        <v>0</v>
      </c>
      <c r="D279" s="683">
        <v>0</v>
      </c>
    </row>
    <row r="280" spans="1:9" ht="24.75" customHeight="1">
      <c r="A280" s="1161" t="s">
        <v>474</v>
      </c>
      <c r="B280" s="1162"/>
      <c r="C280" s="682">
        <v>0</v>
      </c>
      <c r="D280" s="683">
        <v>0</v>
      </c>
    </row>
    <row r="281" spans="1:9">
      <c r="A281" s="1161" t="s">
        <v>475</v>
      </c>
      <c r="B281" s="1162"/>
      <c r="C281" s="682">
        <v>0</v>
      </c>
      <c r="D281" s="683">
        <v>0</v>
      </c>
    </row>
    <row r="282" spans="1:9">
      <c r="A282" s="1159" t="s">
        <v>476</v>
      </c>
      <c r="B282" s="1160"/>
      <c r="C282" s="682">
        <v>0</v>
      </c>
      <c r="D282" s="683">
        <v>0</v>
      </c>
    </row>
    <row r="283" spans="1:9">
      <c r="A283" s="1159" t="s">
        <v>480</v>
      </c>
      <c r="B283" s="1160"/>
      <c r="C283" s="667">
        <v>0</v>
      </c>
      <c r="D283" s="684">
        <v>0</v>
      </c>
    </row>
    <row r="284" spans="1:9">
      <c r="A284" s="1159" t="s">
        <v>478</v>
      </c>
      <c r="B284" s="1160"/>
      <c r="C284" s="667">
        <v>0</v>
      </c>
      <c r="D284" s="684">
        <v>0</v>
      </c>
    </row>
    <row r="285" spans="1:9" ht="23.25" customHeight="1" thickBot="1">
      <c r="A285" s="1296" t="s">
        <v>302</v>
      </c>
      <c r="B285" s="1297"/>
      <c r="C285" s="686">
        <v>596.45000000000005</v>
      </c>
      <c r="D285" s="687">
        <v>65.05</v>
      </c>
    </row>
    <row r="286" spans="1:9" ht="14.25" thickBot="1">
      <c r="A286" s="1285" t="s">
        <v>320</v>
      </c>
      <c r="B286" s="1286"/>
      <c r="C286" s="688">
        <f>C264+C275</f>
        <v>596.45000000000005</v>
      </c>
      <c r="D286" s="603">
        <f>D264+D275</f>
        <v>65.05</v>
      </c>
    </row>
    <row r="288" spans="1:9">
      <c r="H288" s="461"/>
      <c r="I288" s="461"/>
    </row>
    <row r="289" spans="1:14">
      <c r="I289" s="461"/>
    </row>
    <row r="291" spans="1:14" ht="15">
      <c r="A291" s="1298" t="s">
        <v>481</v>
      </c>
      <c r="B291" s="1298"/>
      <c r="C291" s="1298"/>
      <c r="D291" s="1298"/>
      <c r="E291" s="264"/>
      <c r="H291" s="461"/>
    </row>
    <row r="292" spans="1:14" ht="15.75" thickBot="1">
      <c r="A292" s="608"/>
      <c r="B292" s="608"/>
      <c r="C292" s="608"/>
      <c r="D292"/>
      <c r="H292" s="461"/>
    </row>
    <row r="293" spans="1:14" ht="26.25" thickBot="1">
      <c r="A293" s="1268" t="s">
        <v>482</v>
      </c>
      <c r="B293" s="1291"/>
      <c r="C293" s="689" t="s">
        <v>4</v>
      </c>
      <c r="D293" s="690" t="s">
        <v>409</v>
      </c>
      <c r="F293" s="663"/>
      <c r="G293" s="663"/>
      <c r="H293" s="878"/>
      <c r="I293" s="663"/>
      <c r="J293" s="663"/>
      <c r="K293" s="663"/>
      <c r="L293" s="663"/>
      <c r="M293" s="663"/>
      <c r="N293" s="663"/>
    </row>
    <row r="294" spans="1:14" ht="15">
      <c r="A294" s="1292" t="s">
        <v>483</v>
      </c>
      <c r="B294" s="1293"/>
      <c r="C294" s="691">
        <f>SUM(C295:C301)</f>
        <v>5412712.5599999996</v>
      </c>
      <c r="D294" s="691">
        <f>SUM(D295:D301)</f>
        <v>6317501.5100000007</v>
      </c>
      <c r="F294" s="879"/>
      <c r="G294" s="878"/>
      <c r="H294" s="878"/>
      <c r="I294" s="880"/>
      <c r="J294" s="663"/>
      <c r="K294" s="663"/>
      <c r="L294" s="663"/>
      <c r="M294" s="663"/>
      <c r="N294" s="663"/>
    </row>
    <row r="295" spans="1:14" ht="15">
      <c r="A295" s="1294" t="s">
        <v>484</v>
      </c>
      <c r="B295" s="1295"/>
      <c r="C295" s="692">
        <f>4228740.14+245686.9</f>
        <v>4474427.04</v>
      </c>
      <c r="D295" s="692">
        <v>4335441</v>
      </c>
      <c r="F295" s="663"/>
      <c r="G295" s="878"/>
      <c r="H295" s="878"/>
      <c r="I295" s="881"/>
      <c r="J295" s="663"/>
      <c r="K295" s="663"/>
      <c r="L295" s="663"/>
      <c r="M295" s="663"/>
      <c r="N295" s="663"/>
    </row>
    <row r="296" spans="1:14" ht="15">
      <c r="A296" s="1294" t="s">
        <v>485</v>
      </c>
      <c r="B296" s="1295"/>
      <c r="C296" s="693">
        <v>0</v>
      </c>
      <c r="D296" s="692">
        <v>0</v>
      </c>
      <c r="F296" s="663"/>
      <c r="G296" s="878"/>
      <c r="H296" s="878"/>
      <c r="I296" s="881"/>
      <c r="J296" s="663"/>
      <c r="K296" s="663"/>
      <c r="L296" s="663"/>
      <c r="M296" s="663"/>
      <c r="N296" s="663"/>
    </row>
    <row r="297" spans="1:14" ht="27.75" customHeight="1">
      <c r="A297" s="1114" t="s">
        <v>486</v>
      </c>
      <c r="B297" s="1116"/>
      <c r="C297" s="692">
        <f>734968.36+187403.02</f>
        <v>922371.38</v>
      </c>
      <c r="D297" s="692">
        <v>809814.31</v>
      </c>
      <c r="F297" s="663"/>
      <c r="G297" s="878"/>
      <c r="H297" s="878"/>
      <c r="I297" s="881"/>
      <c r="J297" s="663"/>
      <c r="K297" s="663"/>
      <c r="L297" s="663"/>
      <c r="M297" s="663"/>
      <c r="N297" s="663"/>
    </row>
    <row r="298" spans="1:14" ht="15">
      <c r="A298" s="1114" t="s">
        <v>487</v>
      </c>
      <c r="B298" s="1116"/>
      <c r="C298" s="693">
        <v>0</v>
      </c>
      <c r="D298" s="692">
        <v>0</v>
      </c>
      <c r="F298" s="663"/>
      <c r="G298" s="878"/>
      <c r="H298" s="878"/>
      <c r="I298" s="881"/>
      <c r="J298" s="663"/>
      <c r="K298" s="663"/>
      <c r="L298" s="663"/>
      <c r="M298" s="663"/>
      <c r="N298" s="663"/>
    </row>
    <row r="299" spans="1:14" ht="17.25" customHeight="1">
      <c r="A299" s="1114" t="s">
        <v>488</v>
      </c>
      <c r="B299" s="1116"/>
      <c r="C299" s="692">
        <v>15914.14</v>
      </c>
      <c r="D299" s="692">
        <v>0</v>
      </c>
      <c r="F299" s="663"/>
      <c r="G299" s="878"/>
      <c r="H299" s="878"/>
      <c r="I299" s="881"/>
      <c r="J299" s="663"/>
      <c r="K299" s="663"/>
      <c r="L299" s="663"/>
      <c r="M299" s="663"/>
      <c r="N299" s="663"/>
    </row>
    <row r="300" spans="1:14" ht="16.5" customHeight="1">
      <c r="A300" s="1114" t="s">
        <v>489</v>
      </c>
      <c r="B300" s="1116"/>
      <c r="C300" s="693">
        <v>0</v>
      </c>
      <c r="D300" s="692">
        <v>0</v>
      </c>
      <c r="F300" s="663"/>
      <c r="G300" s="878"/>
      <c r="H300" s="878"/>
      <c r="I300" s="881"/>
      <c r="J300" s="663"/>
      <c r="K300" s="663"/>
      <c r="L300" s="663"/>
      <c r="M300" s="663"/>
      <c r="N300" s="663"/>
    </row>
    <row r="301" spans="1:14" ht="15">
      <c r="A301" s="1114" t="s">
        <v>419</v>
      </c>
      <c r="B301" s="1116"/>
      <c r="C301" s="693">
        <v>0</v>
      </c>
      <c r="D301" s="692">
        <v>1172246.2</v>
      </c>
      <c r="F301" s="663"/>
      <c r="G301" s="878"/>
      <c r="H301" s="878"/>
      <c r="I301" s="881"/>
      <c r="J301" s="663"/>
      <c r="K301" s="663"/>
      <c r="L301" s="663"/>
      <c r="M301" s="663"/>
      <c r="N301" s="663"/>
    </row>
    <row r="302" spans="1:14" ht="15">
      <c r="A302" s="1117" t="s">
        <v>490</v>
      </c>
      <c r="B302" s="1119"/>
      <c r="C302" s="691">
        <f>C303+C304+C306</f>
        <v>0</v>
      </c>
      <c r="D302" s="694">
        <f>D303+D304+D306</f>
        <v>0</v>
      </c>
      <c r="F302" s="663"/>
      <c r="G302" s="878"/>
      <c r="H302" s="878"/>
      <c r="I302" s="881"/>
      <c r="J302" s="663"/>
      <c r="K302" s="663"/>
      <c r="L302" s="663"/>
      <c r="M302" s="663"/>
      <c r="N302" s="663"/>
    </row>
    <row r="303" spans="1:14" ht="15">
      <c r="A303" s="1281" t="s">
        <v>491</v>
      </c>
      <c r="B303" s="1282"/>
      <c r="C303" s="695">
        <v>0</v>
      </c>
      <c r="D303" s="696">
        <v>0</v>
      </c>
      <c r="F303" s="663"/>
      <c r="G303" s="878"/>
      <c r="H303" s="878"/>
      <c r="I303" s="880"/>
      <c r="J303" s="663"/>
      <c r="K303" s="663"/>
      <c r="L303" s="663"/>
      <c r="M303" s="663"/>
      <c r="N303" s="663"/>
    </row>
    <row r="304" spans="1:14">
      <c r="A304" s="1281" t="s">
        <v>492</v>
      </c>
      <c r="B304" s="1282"/>
      <c r="C304" s="695">
        <v>0</v>
      </c>
      <c r="D304" s="696">
        <v>0</v>
      </c>
      <c r="F304" s="879"/>
      <c r="G304" s="663"/>
      <c r="H304" s="878"/>
      <c r="I304" s="663"/>
      <c r="J304" s="663"/>
      <c r="K304" s="663"/>
      <c r="L304" s="663"/>
      <c r="M304" s="663"/>
      <c r="N304" s="663"/>
    </row>
    <row r="305" spans="1:14" ht="15">
      <c r="A305" s="1281" t="s">
        <v>493</v>
      </c>
      <c r="B305" s="1282"/>
      <c r="C305" s="695">
        <v>0</v>
      </c>
      <c r="D305" s="696">
        <v>0</v>
      </c>
      <c r="F305" s="882"/>
      <c r="G305" s="878"/>
      <c r="H305" s="878"/>
      <c r="I305" s="881"/>
      <c r="J305" s="663"/>
      <c r="K305" s="663"/>
      <c r="L305" s="663"/>
      <c r="M305" s="663"/>
      <c r="N305" s="663"/>
    </row>
    <row r="306" spans="1:14" ht="15.75" thickBot="1">
      <c r="A306" s="1283" t="s">
        <v>419</v>
      </c>
      <c r="B306" s="1284"/>
      <c r="C306" s="695">
        <v>0</v>
      </c>
      <c r="D306" s="696">
        <v>0</v>
      </c>
      <c r="F306" s="663"/>
      <c r="G306" s="878"/>
      <c r="H306" s="878"/>
      <c r="I306" s="881"/>
      <c r="J306" s="663"/>
      <c r="K306" s="663"/>
      <c r="L306" s="663"/>
      <c r="M306" s="663"/>
      <c r="N306" s="663"/>
    </row>
    <row r="307" spans="1:14" ht="15.75" thickBot="1">
      <c r="A307" s="1285" t="s">
        <v>320</v>
      </c>
      <c r="B307" s="1286"/>
      <c r="C307" s="697">
        <f>C294+C302</f>
        <v>5412712.5599999996</v>
      </c>
      <c r="D307" s="697">
        <f>D294+D302</f>
        <v>6317501.5100000007</v>
      </c>
      <c r="F307" s="663"/>
      <c r="G307" s="878"/>
      <c r="H307" s="878"/>
      <c r="I307" s="881"/>
      <c r="J307" s="663"/>
      <c r="K307" s="663"/>
      <c r="L307" s="663"/>
      <c r="M307" s="663"/>
      <c r="N307" s="663"/>
    </row>
    <row r="308" spans="1:14" ht="15">
      <c r="F308" s="663"/>
      <c r="G308" s="878"/>
      <c r="H308" s="878"/>
      <c r="I308" s="881"/>
      <c r="J308" s="663"/>
      <c r="K308" s="663"/>
      <c r="L308" s="663"/>
      <c r="M308" s="663"/>
      <c r="N308" s="663"/>
    </row>
    <row r="309" spans="1:14" ht="15">
      <c r="F309" s="663"/>
      <c r="G309" s="878"/>
      <c r="H309" s="878"/>
      <c r="I309" s="881"/>
      <c r="J309" s="663"/>
      <c r="K309" s="663"/>
      <c r="L309" s="663"/>
      <c r="M309" s="663"/>
      <c r="N309" s="663"/>
    </row>
    <row r="310" spans="1:14" ht="26.25" customHeight="1">
      <c r="A310" s="1275" t="s">
        <v>494</v>
      </c>
      <c r="B310" s="1276"/>
      <c r="C310" s="1276"/>
      <c r="D310" s="1276"/>
      <c r="F310" s="882"/>
      <c r="G310" s="878"/>
      <c r="H310" s="878"/>
      <c r="I310" s="881"/>
      <c r="J310" s="663"/>
      <c r="K310" s="663"/>
      <c r="L310" s="663"/>
      <c r="M310" s="663"/>
      <c r="N310" s="663"/>
    </row>
    <row r="311" spans="1:14" ht="15.75" thickBot="1">
      <c r="A311" s="665"/>
      <c r="B311" s="698"/>
      <c r="C311" s="665"/>
      <c r="D311" s="665"/>
      <c r="F311" s="663"/>
      <c r="G311" s="878"/>
      <c r="H311" s="878"/>
      <c r="I311" s="881"/>
      <c r="J311" s="663"/>
      <c r="K311" s="663"/>
      <c r="L311" s="663"/>
      <c r="M311" s="663"/>
      <c r="N311" s="663"/>
    </row>
    <row r="312" spans="1:14" ht="26.25" thickBot="1">
      <c r="A312" s="1287"/>
      <c r="B312" s="1288"/>
      <c r="C312" s="699" t="s">
        <v>405</v>
      </c>
      <c r="D312" s="700" t="s">
        <v>5</v>
      </c>
      <c r="F312" s="663"/>
      <c r="G312" s="878"/>
      <c r="H312" s="878"/>
      <c r="I312" s="881"/>
      <c r="J312" s="663"/>
      <c r="K312" s="663"/>
      <c r="L312" s="663"/>
      <c r="M312" s="663"/>
      <c r="N312" s="663"/>
    </row>
    <row r="313" spans="1:14" ht="14.25" thickBot="1">
      <c r="A313" s="1289" t="s">
        <v>495</v>
      </c>
      <c r="B313" s="1290"/>
      <c r="C313" s="632">
        <v>2028843.23</v>
      </c>
      <c r="D313" s="632">
        <v>1687432.01</v>
      </c>
      <c r="F313" s="663"/>
      <c r="G313" s="663"/>
      <c r="H313" s="663"/>
      <c r="I313" s="663"/>
      <c r="J313" s="663"/>
      <c r="K313" s="663"/>
      <c r="L313" s="663"/>
      <c r="M313" s="663"/>
      <c r="N313" s="663"/>
    </row>
    <row r="314" spans="1:14" ht="14.25" thickBot="1">
      <c r="A314" s="1273" t="s">
        <v>400</v>
      </c>
      <c r="B314" s="1274"/>
      <c r="C314" s="671">
        <f>SUM(C313:C313)</f>
        <v>2028843.23</v>
      </c>
      <c r="D314" s="671">
        <f>SUM(D313:D313)</f>
        <v>1687432.01</v>
      </c>
      <c r="F314" s="663"/>
      <c r="G314" s="663"/>
      <c r="H314" s="663"/>
      <c r="I314" s="663"/>
      <c r="J314" s="663"/>
      <c r="K314" s="663"/>
      <c r="L314" s="663"/>
      <c r="M314" s="663"/>
      <c r="N314" s="663"/>
    </row>
    <row r="317" spans="1:14" ht="15">
      <c r="A317" s="1275" t="s">
        <v>496</v>
      </c>
      <c r="B317" s="1276"/>
      <c r="C317" s="1276"/>
      <c r="D317" s="1276"/>
      <c r="E317" s="1136"/>
    </row>
    <row r="318" spans="1:14" ht="15.75" thickBot="1">
      <c r="A318" s="665"/>
      <c r="B318" s="665"/>
      <c r="C318" s="665"/>
      <c r="D318" s="665"/>
      <c r="E318"/>
    </row>
    <row r="319" spans="1:14" ht="26.25" thickBot="1">
      <c r="A319" s="1054" t="s">
        <v>341</v>
      </c>
      <c r="B319" s="1277"/>
      <c r="C319" s="883" t="s">
        <v>497</v>
      </c>
      <c r="D319" s="883" t="s">
        <v>498</v>
      </c>
      <c r="F319" s="701"/>
    </row>
    <row r="320" spans="1:14" ht="26.25" customHeight="1" thickBot="1">
      <c r="A320" s="1070" t="s">
        <v>499</v>
      </c>
      <c r="B320" s="1278"/>
      <c r="C320" s="702">
        <v>661954.92000000004</v>
      </c>
      <c r="D320" s="702">
        <v>825124.28</v>
      </c>
      <c r="E320"/>
    </row>
    <row r="321" spans="1:15" ht="15">
      <c r="A321"/>
      <c r="B321"/>
      <c r="C321"/>
      <c r="D321"/>
      <c r="E321"/>
    </row>
    <row r="322" spans="1:15" ht="29.25" customHeight="1">
      <c r="A322" s="1279" t="s">
        <v>500</v>
      </c>
      <c r="B322" s="1280"/>
      <c r="C322" s="1280"/>
      <c r="D322" s="1136"/>
      <c r="E322" s="1136"/>
    </row>
    <row r="325" spans="1:15" ht="14.25">
      <c r="A325" s="1262" t="s">
        <v>501</v>
      </c>
      <c r="B325" s="1262"/>
      <c r="C325" s="1262"/>
      <c r="D325" s="1262"/>
      <c r="E325" s="1262"/>
      <c r="F325" s="1262"/>
      <c r="G325" s="1262"/>
      <c r="H325" s="1262"/>
      <c r="I325" s="1262"/>
    </row>
    <row r="326" spans="1:15" ht="17.25" thickBot="1">
      <c r="A326" s="703"/>
      <c r="B326" s="703"/>
      <c r="C326" s="703"/>
      <c r="D326" s="703"/>
      <c r="E326" s="703"/>
      <c r="F326" s="703"/>
      <c r="G326" s="703"/>
      <c r="H326" s="703"/>
      <c r="I326" s="704"/>
    </row>
    <row r="327" spans="1:15" ht="15.75" thickBot="1">
      <c r="A327" s="1263" t="s">
        <v>502</v>
      </c>
      <c r="B327" s="1265" t="s">
        <v>503</v>
      </c>
      <c r="C327" s="1266"/>
      <c r="D327" s="1267"/>
      <c r="E327" s="1268" t="s">
        <v>369</v>
      </c>
      <c r="F327" s="1269"/>
      <c r="G327" s="1270"/>
      <c r="H327" s="1265" t="s">
        <v>504</v>
      </c>
      <c r="I327" s="1269"/>
      <c r="J327" s="1270"/>
      <c r="K327" s="705" t="s">
        <v>132</v>
      </c>
    </row>
    <row r="328" spans="1:15" ht="95.25" thickBot="1">
      <c r="A328" s="1264"/>
      <c r="B328" s="706" t="s">
        <v>505</v>
      </c>
      <c r="C328" s="707" t="s">
        <v>506</v>
      </c>
      <c r="D328" s="708" t="s">
        <v>373</v>
      </c>
      <c r="E328" s="709" t="s">
        <v>345</v>
      </c>
      <c r="F328" s="709" t="s">
        <v>507</v>
      </c>
      <c r="G328" s="710" t="s">
        <v>508</v>
      </c>
      <c r="H328" s="706" t="s">
        <v>505</v>
      </c>
      <c r="I328" s="707" t="s">
        <v>509</v>
      </c>
      <c r="J328" s="711" t="s">
        <v>510</v>
      </c>
      <c r="K328" s="712"/>
    </row>
    <row r="329" spans="1:15" ht="14.25" thickBot="1">
      <c r="A329" s="543" t="s">
        <v>4</v>
      </c>
      <c r="B329" s="713">
        <v>0</v>
      </c>
      <c r="C329" s="714">
        <v>0</v>
      </c>
      <c r="D329" s="715">
        <v>0</v>
      </c>
      <c r="E329" s="714">
        <f>F329+G329</f>
        <v>117322.17</v>
      </c>
      <c r="F329" s="713">
        <v>0</v>
      </c>
      <c r="G329" s="714">
        <v>117322.17</v>
      </c>
      <c r="H329" s="713">
        <v>0</v>
      </c>
      <c r="I329" s="716">
        <v>0</v>
      </c>
      <c r="J329" s="717">
        <v>0</v>
      </c>
      <c r="K329" s="674">
        <f>SUM(B329:E329)+SUM(H329:J329)</f>
        <v>117322.17</v>
      </c>
    </row>
    <row r="330" spans="1:15" ht="14.25" thickBot="1">
      <c r="A330" s="718" t="s">
        <v>333</v>
      </c>
      <c r="B330" s="719">
        <f t="shared" ref="B330:K330" si="16">SUM(B331:B333)</f>
        <v>0</v>
      </c>
      <c r="C330" s="720">
        <f t="shared" si="16"/>
        <v>0</v>
      </c>
      <c r="D330" s="721">
        <f t="shared" si="16"/>
        <v>0</v>
      </c>
      <c r="E330" s="719">
        <f t="shared" si="16"/>
        <v>0</v>
      </c>
      <c r="F330" s="719">
        <f t="shared" si="16"/>
        <v>0</v>
      </c>
      <c r="G330" s="719">
        <f t="shared" si="16"/>
        <v>0</v>
      </c>
      <c r="H330" s="719">
        <f t="shared" si="16"/>
        <v>0</v>
      </c>
      <c r="I330" s="719">
        <f t="shared" si="16"/>
        <v>0</v>
      </c>
      <c r="J330" s="719">
        <f t="shared" si="16"/>
        <v>0</v>
      </c>
      <c r="K330" s="719">
        <f t="shared" si="16"/>
        <v>0</v>
      </c>
      <c r="O330" s="461"/>
    </row>
    <row r="331" spans="1:15">
      <c r="A331" s="722" t="s">
        <v>511</v>
      </c>
      <c r="B331" s="723">
        <v>0</v>
      </c>
      <c r="C331" s="724">
        <v>0</v>
      </c>
      <c r="D331" s="725">
        <v>0</v>
      </c>
      <c r="E331" s="726">
        <f>F331+G331</f>
        <v>0</v>
      </c>
      <c r="F331" s="723">
        <v>0</v>
      </c>
      <c r="G331" s="726">
        <v>0</v>
      </c>
      <c r="H331" s="723">
        <v>0</v>
      </c>
      <c r="I331" s="727">
        <v>0</v>
      </c>
      <c r="J331" s="728">
        <v>0</v>
      </c>
      <c r="K331" s="729">
        <f>SUM(B331:E331)+SUM(H331:J331)</f>
        <v>0</v>
      </c>
      <c r="O331" s="461"/>
    </row>
    <row r="332" spans="1:15">
      <c r="A332" s="730" t="s">
        <v>512</v>
      </c>
      <c r="B332" s="731">
        <v>0</v>
      </c>
      <c r="C332" s="732">
        <v>0</v>
      </c>
      <c r="D332" s="733">
        <v>0</v>
      </c>
      <c r="E332" s="732">
        <f>F332+G332</f>
        <v>0</v>
      </c>
      <c r="F332" s="731">
        <v>0</v>
      </c>
      <c r="G332" s="732">
        <v>0</v>
      </c>
      <c r="H332" s="731">
        <v>0</v>
      </c>
      <c r="I332" s="734">
        <v>0</v>
      </c>
      <c r="J332" s="735">
        <v>0</v>
      </c>
      <c r="K332" s="736">
        <f>SUM(B332:E332)+SUM(H332:J332)</f>
        <v>0</v>
      </c>
      <c r="O332" s="461"/>
    </row>
    <row r="333" spans="1:15" ht="14.25" thickBot="1">
      <c r="A333" s="737" t="s">
        <v>513</v>
      </c>
      <c r="B333" s="731">
        <v>0</v>
      </c>
      <c r="C333" s="732">
        <v>0</v>
      </c>
      <c r="D333" s="733">
        <v>0</v>
      </c>
      <c r="E333" s="732">
        <f>F333+G333</f>
        <v>0</v>
      </c>
      <c r="F333" s="731">
        <v>0</v>
      </c>
      <c r="G333" s="732">
        <v>0</v>
      </c>
      <c r="H333" s="731">
        <v>0</v>
      </c>
      <c r="I333" s="734">
        <v>0</v>
      </c>
      <c r="J333" s="735">
        <v>0</v>
      </c>
      <c r="K333" s="738">
        <f>SUM(B333:E333)+SUM(H333:J333)</f>
        <v>0</v>
      </c>
      <c r="O333" s="461"/>
    </row>
    <row r="334" spans="1:15" ht="14.25" thickBot="1">
      <c r="A334" s="718" t="s">
        <v>334</v>
      </c>
      <c r="B334" s="713">
        <f t="shared" ref="B334:K334" si="17">SUM(B335:B339)</f>
        <v>0</v>
      </c>
      <c r="C334" s="714">
        <f t="shared" si="17"/>
        <v>0</v>
      </c>
      <c r="D334" s="716">
        <f t="shared" si="17"/>
        <v>0</v>
      </c>
      <c r="E334" s="713">
        <f t="shared" si="17"/>
        <v>21452.55</v>
      </c>
      <c r="F334" s="713">
        <f t="shared" si="17"/>
        <v>0</v>
      </c>
      <c r="G334" s="713">
        <v>21452.55</v>
      </c>
      <c r="H334" s="713">
        <f t="shared" si="17"/>
        <v>0</v>
      </c>
      <c r="I334" s="713">
        <f t="shared" si="17"/>
        <v>0</v>
      </c>
      <c r="J334" s="713">
        <f t="shared" si="17"/>
        <v>0</v>
      </c>
      <c r="K334" s="713">
        <f t="shared" si="17"/>
        <v>21452.55</v>
      </c>
      <c r="O334" s="461"/>
    </row>
    <row r="335" spans="1:15" ht="29.25" customHeight="1">
      <c r="A335" s="739" t="s">
        <v>514</v>
      </c>
      <c r="B335" s="723">
        <v>0</v>
      </c>
      <c r="C335" s="724">
        <v>0</v>
      </c>
      <c r="D335" s="725">
        <v>0</v>
      </c>
      <c r="E335" s="726">
        <f>F335+G335</f>
        <v>0</v>
      </c>
      <c r="F335" s="723">
        <v>0</v>
      </c>
      <c r="G335" s="726">
        <v>0</v>
      </c>
      <c r="H335" s="723">
        <v>0</v>
      </c>
      <c r="I335" s="727">
        <v>0</v>
      </c>
      <c r="J335" s="728">
        <v>0</v>
      </c>
      <c r="K335" s="729">
        <f>SUM(B335:E335)+SUM(H335:J335)</f>
        <v>0</v>
      </c>
      <c r="O335" s="461"/>
    </row>
    <row r="336" spans="1:15" ht="13.5" customHeight="1">
      <c r="A336" s="740" t="s">
        <v>515</v>
      </c>
      <c r="B336" s="731">
        <v>0</v>
      </c>
      <c r="C336" s="732">
        <v>0</v>
      </c>
      <c r="D336" s="733">
        <v>0</v>
      </c>
      <c r="E336" s="732">
        <f>F336+G336</f>
        <v>21452.55</v>
      </c>
      <c r="F336" s="731">
        <v>0</v>
      </c>
      <c r="G336" s="732">
        <v>21452.55</v>
      </c>
      <c r="H336" s="731">
        <v>0</v>
      </c>
      <c r="I336" s="734">
        <v>0</v>
      </c>
      <c r="J336" s="735">
        <v>0</v>
      </c>
      <c r="K336" s="736">
        <f>SUM(B336:E336)+SUM(H336:J336)</f>
        <v>21452.55</v>
      </c>
      <c r="O336" s="461"/>
    </row>
    <row r="337" spans="1:15">
      <c r="A337" s="740" t="s">
        <v>516</v>
      </c>
      <c r="B337" s="731">
        <v>0</v>
      </c>
      <c r="C337" s="732">
        <v>0</v>
      </c>
      <c r="D337" s="733">
        <v>0</v>
      </c>
      <c r="E337" s="732">
        <f>F337+G337</f>
        <v>0</v>
      </c>
      <c r="F337" s="731">
        <v>0</v>
      </c>
      <c r="G337" s="732">
        <v>0</v>
      </c>
      <c r="H337" s="731">
        <v>0</v>
      </c>
      <c r="I337" s="734">
        <v>0</v>
      </c>
      <c r="J337" s="735">
        <v>0</v>
      </c>
      <c r="K337" s="736">
        <f>SUM(B337:E337)+SUM(H337:J337)</f>
        <v>0</v>
      </c>
      <c r="O337" s="461"/>
    </row>
    <row r="338" spans="1:15">
      <c r="A338" s="740" t="s">
        <v>517</v>
      </c>
      <c r="B338" s="731">
        <v>0</v>
      </c>
      <c r="C338" s="732">
        <v>0</v>
      </c>
      <c r="D338" s="733">
        <v>0</v>
      </c>
      <c r="E338" s="732">
        <f>F338+G338</f>
        <v>0</v>
      </c>
      <c r="F338" s="731">
        <v>0</v>
      </c>
      <c r="G338" s="732">
        <v>0</v>
      </c>
      <c r="H338" s="731">
        <v>0</v>
      </c>
      <c r="I338" s="734">
        <v>0</v>
      </c>
      <c r="J338" s="735">
        <v>0</v>
      </c>
      <c r="K338" s="736">
        <f>SUM(B338:E338)+SUM(H338:J338)</f>
        <v>0</v>
      </c>
      <c r="O338" s="461"/>
    </row>
    <row r="339" spans="1:15" ht="25.5" customHeight="1" thickBot="1">
      <c r="A339" s="741" t="s">
        <v>518</v>
      </c>
      <c r="B339" s="731">
        <v>0</v>
      </c>
      <c r="C339" s="732">
        <v>0</v>
      </c>
      <c r="D339" s="733">
        <v>0</v>
      </c>
      <c r="E339" s="732">
        <f>F339+G339</f>
        <v>0</v>
      </c>
      <c r="F339" s="884">
        <v>0</v>
      </c>
      <c r="G339" s="732">
        <v>0</v>
      </c>
      <c r="H339" s="731">
        <v>0</v>
      </c>
      <c r="I339" s="734">
        <v>0</v>
      </c>
      <c r="J339" s="735">
        <v>0</v>
      </c>
      <c r="K339" s="738">
        <f>SUM(B339:E339)+SUM(H339:J339)</f>
        <v>0</v>
      </c>
      <c r="O339" s="461"/>
    </row>
    <row r="340" spans="1:15" ht="19.5" customHeight="1" thickBot="1">
      <c r="A340" s="742" t="s">
        <v>5</v>
      </c>
      <c r="B340" s="743">
        <f t="shared" ref="B340:K340" si="18">B329+B330-B334</f>
        <v>0</v>
      </c>
      <c r="C340" s="743">
        <f t="shared" si="18"/>
        <v>0</v>
      </c>
      <c r="D340" s="743">
        <f t="shared" si="18"/>
        <v>0</v>
      </c>
      <c r="E340" s="743">
        <f t="shared" si="18"/>
        <v>95869.62</v>
      </c>
      <c r="F340" s="743">
        <f t="shared" si="18"/>
        <v>0</v>
      </c>
      <c r="G340" s="743">
        <f t="shared" si="18"/>
        <v>95869.62</v>
      </c>
      <c r="H340" s="743">
        <f t="shared" si="18"/>
        <v>0</v>
      </c>
      <c r="I340" s="743">
        <f t="shared" si="18"/>
        <v>0</v>
      </c>
      <c r="J340" s="743">
        <f t="shared" si="18"/>
        <v>0</v>
      </c>
      <c r="K340" s="743">
        <f t="shared" si="18"/>
        <v>95869.62</v>
      </c>
    </row>
    <row r="343" spans="1:15" ht="15">
      <c r="A343" s="1271" t="s">
        <v>519</v>
      </c>
      <c r="B343" s="1272"/>
      <c r="C343" s="1272"/>
    </row>
    <row r="344" spans="1:15" ht="15" thickBot="1">
      <c r="A344" s="744"/>
      <c r="B344" s="745"/>
      <c r="C344" s="745"/>
      <c r="E344" s="746"/>
      <c r="F344" s="746"/>
      <c r="G344" s="746"/>
      <c r="H344" s="746"/>
      <c r="I344" s="746"/>
    </row>
    <row r="345" spans="1:15" ht="32.25" thickBot="1">
      <c r="A345" s="1254" t="s">
        <v>404</v>
      </c>
      <c r="B345" s="1255"/>
      <c r="C345" s="747" t="s">
        <v>4</v>
      </c>
      <c r="D345" s="748" t="s">
        <v>409</v>
      </c>
      <c r="E345" s="665"/>
      <c r="F345" s="665"/>
      <c r="G345" s="665"/>
      <c r="H345" s="665"/>
      <c r="I345" s="665"/>
    </row>
    <row r="346" spans="1:15">
      <c r="A346" s="1256" t="s">
        <v>185</v>
      </c>
      <c r="B346" s="1257"/>
      <c r="C346" s="749">
        <v>1080.45</v>
      </c>
      <c r="D346" s="750">
        <v>0</v>
      </c>
      <c r="E346" s="751"/>
      <c r="F346" s="751"/>
      <c r="G346" s="751"/>
      <c r="H346" s="751"/>
      <c r="I346" s="751"/>
    </row>
    <row r="347" spans="1:15">
      <c r="A347" s="1258" t="s">
        <v>192</v>
      </c>
      <c r="B347" s="1259"/>
      <c r="C347" s="752">
        <v>0</v>
      </c>
      <c r="D347" s="753">
        <v>0</v>
      </c>
      <c r="E347" s="754"/>
      <c r="F347" s="754"/>
      <c r="G347" s="754"/>
      <c r="H347" s="754"/>
      <c r="I347" s="754"/>
    </row>
    <row r="348" spans="1:15">
      <c r="A348" s="1258" t="s">
        <v>196</v>
      </c>
      <c r="B348" s="1259"/>
      <c r="C348" s="752">
        <v>0</v>
      </c>
      <c r="D348" s="753">
        <v>0</v>
      </c>
      <c r="E348" s="755"/>
      <c r="F348" s="755"/>
      <c r="G348" s="755"/>
      <c r="H348" s="755"/>
      <c r="I348" s="755"/>
    </row>
    <row r="349" spans="1:15">
      <c r="A349" s="1260" t="s">
        <v>520</v>
      </c>
      <c r="B349" s="1261"/>
      <c r="C349" s="756">
        <f>C350+C353+C354+C355+C356</f>
        <v>9850294.0800000001</v>
      </c>
      <c r="D349" s="757">
        <f>D350+D353+D354+D355+D356</f>
        <v>8775373.0700000003</v>
      </c>
    </row>
    <row r="350" spans="1:15" ht="29.25" customHeight="1">
      <c r="A350" s="1146" t="s">
        <v>521</v>
      </c>
      <c r="B350" s="1147"/>
      <c r="C350" s="758">
        <f>C351-C352</f>
        <v>0</v>
      </c>
      <c r="D350" s="759">
        <f>D351-D352</f>
        <v>0</v>
      </c>
    </row>
    <row r="351" spans="1:15">
      <c r="A351" s="1250" t="s">
        <v>522</v>
      </c>
      <c r="B351" s="1251"/>
      <c r="C351" s="760">
        <v>981089.53</v>
      </c>
      <c r="D351" s="761">
        <v>841644.84</v>
      </c>
    </row>
    <row r="352" spans="1:15" ht="25.5" customHeight="1">
      <c r="A352" s="1250" t="s">
        <v>523</v>
      </c>
      <c r="B352" s="1251"/>
      <c r="C352" s="760">
        <v>981089.53</v>
      </c>
      <c r="D352" s="761">
        <v>841644.84</v>
      </c>
    </row>
    <row r="353" spans="1:7">
      <c r="A353" s="1252" t="s">
        <v>524</v>
      </c>
      <c r="B353" s="1253"/>
      <c r="C353" s="632">
        <v>112963</v>
      </c>
      <c r="D353" s="762">
        <v>126988.33</v>
      </c>
    </row>
    <row r="354" spans="1:7">
      <c r="A354" s="1252" t="s">
        <v>525</v>
      </c>
      <c r="B354" s="1253"/>
      <c r="C354" s="632">
        <v>6193891.6299999999</v>
      </c>
      <c r="D354" s="762">
        <v>5834272.1500000004</v>
      </c>
      <c r="G354" s="461"/>
    </row>
    <row r="355" spans="1:7">
      <c r="A355" s="1252" t="s">
        <v>526</v>
      </c>
      <c r="B355" s="1253"/>
      <c r="C355" s="632">
        <v>0</v>
      </c>
      <c r="D355" s="762">
        <v>0</v>
      </c>
      <c r="G355" s="461"/>
    </row>
    <row r="356" spans="1:7">
      <c r="A356" s="1252" t="s">
        <v>302</v>
      </c>
      <c r="B356" s="1253"/>
      <c r="C356" s="632">
        <v>3543439.45</v>
      </c>
      <c r="D356" s="762">
        <v>2814112.59</v>
      </c>
      <c r="G356" s="461"/>
    </row>
    <row r="357" spans="1:7" ht="24.75" customHeight="1" thickBot="1">
      <c r="A357" s="1246" t="s">
        <v>527</v>
      </c>
      <c r="B357" s="1247"/>
      <c r="C357" s="752">
        <v>0</v>
      </c>
      <c r="D357" s="753">
        <v>0</v>
      </c>
    </row>
    <row r="358" spans="1:7" ht="16.5" thickBot="1">
      <c r="A358" s="1248" t="s">
        <v>400</v>
      </c>
      <c r="B358" s="1249"/>
      <c r="C358" s="636">
        <f>SUM(C346+C347+C348+C349+C357)</f>
        <v>9851374.5299999993</v>
      </c>
      <c r="D358" s="636">
        <f>SUM(D346+D347+D348+D349+D357)</f>
        <v>8775373.0700000003</v>
      </c>
      <c r="E358" s="763"/>
    </row>
    <row r="361" spans="1:7" ht="14.25">
      <c r="A361" s="746" t="s">
        <v>529</v>
      </c>
      <c r="B361" s="746"/>
      <c r="C361" s="746"/>
      <c r="D361" s="746"/>
    </row>
    <row r="362" spans="1:7" ht="14.25" thickBot="1">
      <c r="A362" s="665"/>
      <c r="B362" s="665"/>
      <c r="C362" s="665"/>
      <c r="D362" s="665"/>
    </row>
    <row r="363" spans="1:7" ht="14.25" thickBot="1">
      <c r="A363" s="886" t="s">
        <v>530</v>
      </c>
      <c r="B363" s="887"/>
      <c r="C363" s="887"/>
      <c r="D363" s="888"/>
    </row>
    <row r="364" spans="1:7" ht="14.25" thickBot="1">
      <c r="A364" s="1244" t="s">
        <v>4</v>
      </c>
      <c r="B364" s="1245"/>
      <c r="C364" s="1233" t="s">
        <v>531</v>
      </c>
      <c r="D364" s="1234"/>
    </row>
    <row r="365" spans="1:7" ht="14.25" thickBot="1">
      <c r="A365" s="764"/>
      <c r="B365" s="765">
        <v>0</v>
      </c>
      <c r="C365" s="766"/>
      <c r="D365" s="767">
        <v>0</v>
      </c>
    </row>
    <row r="368" spans="1:7" ht="15">
      <c r="A368" s="1235" t="s">
        <v>532</v>
      </c>
      <c r="B368" s="1235"/>
      <c r="C368" s="1235"/>
      <c r="D368" s="1236"/>
    </row>
    <row r="369" spans="1:8" ht="14.25" customHeight="1">
      <c r="A369" s="1237" t="s">
        <v>533</v>
      </c>
      <c r="B369" s="1237"/>
      <c r="C369" s="1237"/>
    </row>
    <row r="370" spans="1:8" ht="14.25" thickBot="1">
      <c r="A370" s="768"/>
      <c r="B370" s="769"/>
      <c r="C370" s="769"/>
    </row>
    <row r="371" spans="1:8" ht="16.5" thickBot="1">
      <c r="A371" s="1238" t="s">
        <v>361</v>
      </c>
      <c r="B371" s="1239"/>
      <c r="C371" s="889" t="s">
        <v>534</v>
      </c>
      <c r="D371" s="889" t="s">
        <v>535</v>
      </c>
    </row>
    <row r="372" spans="1:8">
      <c r="A372" s="1240" t="s">
        <v>536</v>
      </c>
      <c r="B372" s="1241"/>
      <c r="C372" s="770">
        <v>0</v>
      </c>
      <c r="D372" s="771">
        <v>0</v>
      </c>
    </row>
    <row r="373" spans="1:8">
      <c r="A373" s="1242" t="s">
        <v>537</v>
      </c>
      <c r="B373" s="1243"/>
      <c r="C373" s="772">
        <v>0</v>
      </c>
      <c r="D373" s="773">
        <v>0</v>
      </c>
    </row>
    <row r="374" spans="1:8">
      <c r="A374" s="1215" t="s">
        <v>538</v>
      </c>
      <c r="B374" s="1216"/>
      <c r="C374" s="774"/>
      <c r="D374" s="775"/>
    </row>
    <row r="375" spans="1:8">
      <c r="A375" s="1217" t="s">
        <v>539</v>
      </c>
      <c r="B375" s="1218"/>
      <c r="C375" s="772">
        <v>0</v>
      </c>
      <c r="D375" s="773">
        <v>0</v>
      </c>
    </row>
    <row r="376" spans="1:8" ht="13.5" customHeight="1" thickBot="1">
      <c r="A376" s="1219" t="s">
        <v>540</v>
      </c>
      <c r="B376" s="1220"/>
      <c r="C376" s="776">
        <v>0</v>
      </c>
      <c r="D376" s="777">
        <v>0</v>
      </c>
    </row>
    <row r="380" spans="1:8" ht="14.25">
      <c r="A380" s="778" t="s">
        <v>541</v>
      </c>
      <c r="B380" s="778"/>
      <c r="C380" s="778"/>
    </row>
    <row r="381" spans="1:8" ht="14.25" thickBot="1">
      <c r="A381" s="779"/>
      <c r="B381" s="608"/>
      <c r="C381" s="608"/>
    </row>
    <row r="382" spans="1:8" ht="26.25" thickBot="1">
      <c r="A382" s="780"/>
      <c r="B382" s="781" t="s">
        <v>542</v>
      </c>
      <c r="C382" s="690" t="s">
        <v>543</v>
      </c>
    </row>
    <row r="383" spans="1:8" ht="14.25" thickBot="1">
      <c r="A383" s="782" t="s">
        <v>544</v>
      </c>
      <c r="B383" s="783">
        <f>B384+B389</f>
        <v>0</v>
      </c>
      <c r="C383" s="783">
        <f>C384+C389</f>
        <v>0</v>
      </c>
    </row>
    <row r="384" spans="1:8">
      <c r="A384" s="784" t="s">
        <v>545</v>
      </c>
      <c r="B384" s="785">
        <f>SUM(B386:B388)</f>
        <v>0</v>
      </c>
      <c r="C384" s="785">
        <f>SUM(C386:C388)</f>
        <v>0</v>
      </c>
      <c r="H384" s="461"/>
    </row>
    <row r="385" spans="1:8">
      <c r="A385" s="786" t="s">
        <v>186</v>
      </c>
      <c r="B385" s="787">
        <v>0</v>
      </c>
      <c r="C385" s="788">
        <v>0</v>
      </c>
      <c r="H385" s="461"/>
    </row>
    <row r="386" spans="1:8">
      <c r="A386" s="786"/>
      <c r="B386" s="787">
        <v>0</v>
      </c>
      <c r="C386" s="788">
        <v>0</v>
      </c>
      <c r="H386" s="461"/>
    </row>
    <row r="387" spans="1:8">
      <c r="A387" s="786"/>
      <c r="B387" s="787">
        <v>0</v>
      </c>
      <c r="C387" s="788">
        <v>0</v>
      </c>
      <c r="H387" s="461"/>
    </row>
    <row r="388" spans="1:8" ht="14.25" thickBot="1">
      <c r="A388" s="789"/>
      <c r="B388" s="790">
        <v>0</v>
      </c>
      <c r="C388" s="791">
        <v>0</v>
      </c>
      <c r="H388" s="461"/>
    </row>
    <row r="389" spans="1:8">
      <c r="A389" s="784" t="s">
        <v>546</v>
      </c>
      <c r="B389" s="785">
        <f>SUM(B391:B393)</f>
        <v>0</v>
      </c>
      <c r="C389" s="785">
        <f>SUM(C391:C393)</f>
        <v>0</v>
      </c>
      <c r="H389" s="461"/>
    </row>
    <row r="390" spans="1:8" ht="15">
      <c r="A390" s="786" t="s">
        <v>186</v>
      </c>
      <c r="B390" s="792">
        <v>0</v>
      </c>
      <c r="C390" s="793">
        <v>0</v>
      </c>
      <c r="H390" s="794"/>
    </row>
    <row r="391" spans="1:8">
      <c r="A391" s="795"/>
      <c r="B391" s="792">
        <v>0</v>
      </c>
      <c r="C391" s="793">
        <v>0</v>
      </c>
      <c r="H391" s="461"/>
    </row>
    <row r="392" spans="1:8">
      <c r="A392" s="795"/>
      <c r="B392" s="787">
        <v>0</v>
      </c>
      <c r="C392" s="788">
        <v>0</v>
      </c>
      <c r="H392" s="461"/>
    </row>
    <row r="393" spans="1:8" ht="14.25" thickBot="1">
      <c r="A393" s="796"/>
      <c r="B393" s="790">
        <v>0</v>
      </c>
      <c r="C393" s="791">
        <v>0</v>
      </c>
      <c r="H393" s="461"/>
    </row>
    <row r="394" spans="1:8" ht="14.25" thickBot="1">
      <c r="A394" s="782" t="s">
        <v>547</v>
      </c>
      <c r="B394" s="783">
        <f>B395+B400</f>
        <v>71710</v>
      </c>
      <c r="C394" s="783">
        <f>C395+C400</f>
        <v>5825.9100000000008</v>
      </c>
      <c r="H394" s="461"/>
    </row>
    <row r="395" spans="1:8">
      <c r="A395" s="797" t="s">
        <v>545</v>
      </c>
      <c r="B395" s="792">
        <f>SUM(B397:B399)</f>
        <v>0</v>
      </c>
      <c r="C395" s="792">
        <f>SUM(C397:C399)</f>
        <v>0</v>
      </c>
      <c r="H395" s="461"/>
    </row>
    <row r="396" spans="1:8">
      <c r="A396" s="795" t="s">
        <v>186</v>
      </c>
      <c r="B396" s="787">
        <v>0</v>
      </c>
      <c r="C396" s="788">
        <v>0</v>
      </c>
      <c r="H396" s="461"/>
    </row>
    <row r="397" spans="1:8">
      <c r="A397" s="795"/>
      <c r="B397" s="787">
        <v>0</v>
      </c>
      <c r="C397" s="788">
        <v>0</v>
      </c>
      <c r="H397" s="461"/>
    </row>
    <row r="398" spans="1:8">
      <c r="A398" s="795"/>
      <c r="B398" s="787">
        <v>0</v>
      </c>
      <c r="C398" s="788">
        <v>0</v>
      </c>
    </row>
    <row r="399" spans="1:8" ht="14.25" thickBot="1">
      <c r="A399" s="796"/>
      <c r="B399" s="790">
        <v>0</v>
      </c>
      <c r="C399" s="791">
        <v>0</v>
      </c>
    </row>
    <row r="400" spans="1:8">
      <c r="A400" s="798" t="s">
        <v>546</v>
      </c>
      <c r="B400" s="799">
        <f>SUM(B402:B403)</f>
        <v>71710</v>
      </c>
      <c r="C400" s="799">
        <f>SUM(C402:C403)</f>
        <v>5825.9100000000008</v>
      </c>
    </row>
    <row r="401" spans="1:9">
      <c r="A401" s="795" t="s">
        <v>186</v>
      </c>
      <c r="B401" s="787"/>
      <c r="C401" s="787"/>
    </row>
    <row r="402" spans="1:9" ht="25.5">
      <c r="A402" s="800" t="s">
        <v>682</v>
      </c>
      <c r="B402" s="787">
        <v>71710</v>
      </c>
      <c r="C402" s="787">
        <f>5805.85+20.06</f>
        <v>5825.9100000000008</v>
      </c>
    </row>
    <row r="403" spans="1:9" ht="14.25" thickBot="1">
      <c r="A403" s="890"/>
      <c r="B403" s="790">
        <v>0</v>
      </c>
      <c r="C403" s="790">
        <v>0</v>
      </c>
    </row>
    <row r="404" spans="1:9" ht="14.25">
      <c r="A404" s="778"/>
      <c r="B404" s="778"/>
      <c r="C404" s="778"/>
    </row>
    <row r="405" spans="1:9" ht="14.25">
      <c r="A405" s="778"/>
      <c r="B405" s="778"/>
      <c r="C405" s="778"/>
    </row>
    <row r="406" spans="1:9" ht="51.75" customHeight="1">
      <c r="A406" s="1072" t="s">
        <v>684</v>
      </c>
      <c r="B406" s="1072"/>
      <c r="C406" s="1072"/>
      <c r="D406" s="1072"/>
      <c r="E406" s="1072"/>
      <c r="F406" s="269"/>
      <c r="G406" s="269"/>
      <c r="H406" s="269"/>
      <c r="I406" s="269"/>
    </row>
    <row r="407" spans="1:9" ht="15.75" thickBot="1">
      <c r="A407" s="801"/>
      <c r="B407" s="801"/>
      <c r="C407" s="801"/>
      <c r="D407" s="801"/>
      <c r="E407" s="269"/>
      <c r="F407" s="269"/>
      <c r="G407" s="269"/>
      <c r="H407" s="269"/>
      <c r="I407" s="269"/>
    </row>
    <row r="408" spans="1:9" ht="55.5" customHeight="1" thickBot="1">
      <c r="A408" s="1221" t="s">
        <v>548</v>
      </c>
      <c r="B408" s="1222"/>
      <c r="C408" s="1223"/>
      <c r="D408" s="1224"/>
    </row>
    <row r="409" spans="1:9" ht="24.75" customHeight="1" thickBot="1">
      <c r="A409" s="1225" t="s">
        <v>4</v>
      </c>
      <c r="B409" s="1226"/>
      <c r="C409" s="1227" t="s">
        <v>5</v>
      </c>
      <c r="D409" s="1228"/>
    </row>
    <row r="410" spans="1:9" ht="20.25" customHeight="1" thickBot="1">
      <c r="A410" s="1211">
        <v>0</v>
      </c>
      <c r="B410" s="1212"/>
      <c r="C410" s="1213">
        <v>0</v>
      </c>
      <c r="D410" s="1214"/>
    </row>
    <row r="411" spans="1:9" ht="14.25">
      <c r="A411" s="778"/>
      <c r="B411" s="778"/>
      <c r="C411" s="778"/>
    </row>
    <row r="412" spans="1:9" ht="14.25">
      <c r="A412" s="778"/>
      <c r="B412" s="778"/>
      <c r="C412" s="778"/>
    </row>
    <row r="413" spans="1:9" ht="14.25">
      <c r="A413" s="778"/>
      <c r="B413" s="778"/>
      <c r="C413" s="778"/>
    </row>
    <row r="414" spans="1:9" ht="15" thickBot="1">
      <c r="A414" s="1232" t="s">
        <v>549</v>
      </c>
      <c r="B414" s="1232"/>
      <c r="C414" s="1232"/>
    </row>
    <row r="415" spans="1:9" ht="24.75" thickBot="1">
      <c r="A415" s="1229" t="s">
        <v>550</v>
      </c>
      <c r="B415" s="1230"/>
      <c r="C415" s="1230"/>
      <c r="D415" s="1231"/>
      <c r="E415" s="802" t="s">
        <v>542</v>
      </c>
      <c r="F415" s="803" t="s">
        <v>551</v>
      </c>
      <c r="G415" s="804"/>
    </row>
    <row r="416" spans="1:9" ht="14.25" customHeight="1" thickBot="1">
      <c r="A416" s="1199" t="s">
        <v>552</v>
      </c>
      <c r="B416" s="1200"/>
      <c r="C416" s="1200"/>
      <c r="D416" s="1201"/>
      <c r="E416" s="805">
        <f>SUM(E417:E424)</f>
        <v>6023169.5000000009</v>
      </c>
      <c r="F416" s="805">
        <f>SUM(F417:F424)</f>
        <v>6795618.0499999998</v>
      </c>
      <c r="G416" s="806"/>
    </row>
    <row r="417" spans="1:8">
      <c r="A417" s="1193" t="s">
        <v>553</v>
      </c>
      <c r="B417" s="1194"/>
      <c r="C417" s="1194"/>
      <c r="D417" s="1195"/>
      <c r="E417" s="807">
        <v>3018010.84</v>
      </c>
      <c r="F417" s="891">
        <v>3427955.09</v>
      </c>
      <c r="G417" s="582"/>
    </row>
    <row r="418" spans="1:8">
      <c r="A418" s="1187" t="s">
        <v>554</v>
      </c>
      <c r="B418" s="1188"/>
      <c r="C418" s="1188"/>
      <c r="D418" s="1189"/>
      <c r="E418" s="808">
        <v>1744679.4</v>
      </c>
      <c r="F418" s="892">
        <f>2257724.91</f>
        <v>2257724.91</v>
      </c>
      <c r="G418" s="582"/>
    </row>
    <row r="419" spans="1:8">
      <c r="A419" s="1187" t="s">
        <v>555</v>
      </c>
      <c r="B419" s="1188"/>
      <c r="C419" s="1188"/>
      <c r="D419" s="1189"/>
      <c r="E419" s="808">
        <v>389526.19</v>
      </c>
      <c r="F419" s="892">
        <v>1450289.15</v>
      </c>
      <c r="G419" s="582"/>
    </row>
    <row r="420" spans="1:8">
      <c r="A420" s="1208" t="s">
        <v>556</v>
      </c>
      <c r="B420" s="1209"/>
      <c r="C420" s="1209"/>
      <c r="D420" s="1210"/>
      <c r="E420" s="810">
        <v>0</v>
      </c>
      <c r="F420" s="892">
        <v>0</v>
      </c>
      <c r="G420" s="582"/>
    </row>
    <row r="421" spans="1:8">
      <c r="A421" s="1187" t="s">
        <v>557</v>
      </c>
      <c r="B421" s="1188"/>
      <c r="C421" s="1188"/>
      <c r="D421" s="1189"/>
      <c r="E421" s="810">
        <v>0</v>
      </c>
      <c r="F421" s="892">
        <v>0</v>
      </c>
      <c r="G421" s="582"/>
    </row>
    <row r="422" spans="1:8" ht="24.75" customHeight="1">
      <c r="A422" s="1190" t="s">
        <v>558</v>
      </c>
      <c r="B422" s="1191"/>
      <c r="C422" s="1191"/>
      <c r="D422" s="1192"/>
      <c r="E422" s="810">
        <v>0</v>
      </c>
      <c r="F422" s="892">
        <v>0</v>
      </c>
      <c r="G422" s="582"/>
    </row>
    <row r="423" spans="1:8">
      <c r="A423" s="1190" t="s">
        <v>559</v>
      </c>
      <c r="B423" s="1191"/>
      <c r="C423" s="1191"/>
      <c r="D423" s="1192"/>
      <c r="E423" s="808">
        <v>-5668.52</v>
      </c>
      <c r="F423" s="892">
        <v>57597.56</v>
      </c>
      <c r="G423" s="582"/>
    </row>
    <row r="424" spans="1:8" ht="14.25" thickBot="1">
      <c r="A424" s="1196" t="s">
        <v>560</v>
      </c>
      <c r="B424" s="1197"/>
      <c r="C424" s="1197"/>
      <c r="D424" s="1198"/>
      <c r="E424" s="811">
        <v>876621.59</v>
      </c>
      <c r="F424" s="893">
        <f>-(397028.66+920)</f>
        <v>-397948.66</v>
      </c>
      <c r="G424" s="582"/>
      <c r="H424" s="663"/>
    </row>
    <row r="425" spans="1:8" ht="14.25" thickBot="1">
      <c r="A425" s="1199" t="s">
        <v>561</v>
      </c>
      <c r="B425" s="1200"/>
      <c r="C425" s="1200"/>
      <c r="D425" s="1201"/>
      <c r="E425" s="812">
        <v>596.45000000000005</v>
      </c>
      <c r="F425" s="812">
        <v>-531.4</v>
      </c>
      <c r="G425" s="813"/>
    </row>
    <row r="426" spans="1:8" ht="14.25" thickBot="1">
      <c r="A426" s="1202" t="s">
        <v>562</v>
      </c>
      <c r="B426" s="1203"/>
      <c r="C426" s="1203"/>
      <c r="D426" s="1204"/>
      <c r="E426" s="814">
        <v>0</v>
      </c>
      <c r="F426" s="815">
        <v>0</v>
      </c>
      <c r="G426" s="813"/>
    </row>
    <row r="427" spans="1:8" ht="14.25" thickBot="1">
      <c r="A427" s="1202" t="s">
        <v>563</v>
      </c>
      <c r="B427" s="1203"/>
      <c r="C427" s="1203"/>
      <c r="D427" s="1204"/>
      <c r="E427" s="816">
        <v>0</v>
      </c>
      <c r="F427" s="812">
        <v>0</v>
      </c>
      <c r="G427" s="813"/>
    </row>
    <row r="428" spans="1:8" ht="14.25" thickBot="1">
      <c r="A428" s="1205" t="s">
        <v>564</v>
      </c>
      <c r="B428" s="1206"/>
      <c r="C428" s="1206"/>
      <c r="D428" s="1207"/>
      <c r="E428" s="816">
        <v>0</v>
      </c>
      <c r="F428" s="812">
        <v>0</v>
      </c>
      <c r="G428" s="813"/>
    </row>
    <row r="429" spans="1:8" ht="14.25" thickBot="1">
      <c r="A429" s="1205" t="s">
        <v>565</v>
      </c>
      <c r="B429" s="1206"/>
      <c r="C429" s="1206"/>
      <c r="D429" s="1207"/>
      <c r="E429" s="805">
        <f>E430+E438+E441+E444</f>
        <v>38623585.790000007</v>
      </c>
      <c r="F429" s="817">
        <f>SUM(F430+F438+F441+F444)</f>
        <v>2400645.6800000002</v>
      </c>
      <c r="G429" s="806"/>
    </row>
    <row r="430" spans="1:8">
      <c r="A430" s="1193" t="s">
        <v>566</v>
      </c>
      <c r="B430" s="1194"/>
      <c r="C430" s="1194"/>
      <c r="D430" s="1195"/>
      <c r="E430" s="818">
        <v>0</v>
      </c>
      <c r="F430" s="819">
        <v>0</v>
      </c>
      <c r="G430" s="820"/>
    </row>
    <row r="431" spans="1:8">
      <c r="A431" s="1184" t="s">
        <v>567</v>
      </c>
      <c r="B431" s="1185"/>
      <c r="C431" s="1185"/>
      <c r="D431" s="1186"/>
      <c r="E431" s="821">
        <v>0</v>
      </c>
      <c r="F431" s="822">
        <v>0</v>
      </c>
      <c r="G431" s="823"/>
    </row>
    <row r="432" spans="1:8">
      <c r="A432" s="1184" t="s">
        <v>568</v>
      </c>
      <c r="B432" s="1185"/>
      <c r="C432" s="1185"/>
      <c r="D432" s="1186"/>
      <c r="E432" s="821">
        <v>0</v>
      </c>
      <c r="F432" s="822">
        <v>0</v>
      </c>
      <c r="G432" s="823"/>
    </row>
    <row r="433" spans="1:7">
      <c r="A433" s="1184" t="s">
        <v>569</v>
      </c>
      <c r="B433" s="1185"/>
      <c r="C433" s="1185"/>
      <c r="D433" s="1186"/>
      <c r="E433" s="821">
        <v>0</v>
      </c>
      <c r="F433" s="822">
        <v>0</v>
      </c>
      <c r="G433" s="823"/>
    </row>
    <row r="434" spans="1:7">
      <c r="A434" s="1184" t="s">
        <v>570</v>
      </c>
      <c r="B434" s="1185"/>
      <c r="C434" s="1185"/>
      <c r="D434" s="1186"/>
      <c r="E434" s="821">
        <v>0</v>
      </c>
      <c r="F434" s="822">
        <v>0</v>
      </c>
      <c r="G434" s="823"/>
    </row>
    <row r="435" spans="1:7">
      <c r="A435" s="1184" t="s">
        <v>571</v>
      </c>
      <c r="B435" s="1185"/>
      <c r="C435" s="1185"/>
      <c r="D435" s="1186"/>
      <c r="E435" s="821">
        <v>0</v>
      </c>
      <c r="F435" s="822">
        <v>0</v>
      </c>
      <c r="G435" s="823"/>
    </row>
    <row r="436" spans="1:7">
      <c r="A436" s="1184" t="s">
        <v>572</v>
      </c>
      <c r="B436" s="1185"/>
      <c r="C436" s="1185"/>
      <c r="D436" s="1186"/>
      <c r="E436" s="821">
        <v>0</v>
      </c>
      <c r="F436" s="822">
        <v>0</v>
      </c>
      <c r="G436" s="823"/>
    </row>
    <row r="437" spans="1:7">
      <c r="A437" s="1184" t="s">
        <v>573</v>
      </c>
      <c r="B437" s="1185"/>
      <c r="C437" s="1185"/>
      <c r="D437" s="1186"/>
      <c r="E437" s="821">
        <v>0</v>
      </c>
      <c r="F437" s="822">
        <v>0</v>
      </c>
      <c r="G437" s="823"/>
    </row>
    <row r="438" spans="1:7">
      <c r="A438" s="1190" t="s">
        <v>574</v>
      </c>
      <c r="B438" s="1191"/>
      <c r="C438" s="1191"/>
      <c r="D438" s="1192"/>
      <c r="E438" s="824">
        <f>SUM(E439:E440)</f>
        <v>0</v>
      </c>
      <c r="F438" s="825">
        <f>SUM(F439:F440)</f>
        <v>0</v>
      </c>
      <c r="G438" s="820"/>
    </row>
    <row r="439" spans="1:7">
      <c r="A439" s="1184" t="s">
        <v>575</v>
      </c>
      <c r="B439" s="1185"/>
      <c r="C439" s="1185"/>
      <c r="D439" s="1186"/>
      <c r="E439" s="821">
        <v>0</v>
      </c>
      <c r="F439" s="822">
        <v>0</v>
      </c>
      <c r="G439" s="823"/>
    </row>
    <row r="440" spans="1:7">
      <c r="A440" s="1184" t="s">
        <v>576</v>
      </c>
      <c r="B440" s="1185"/>
      <c r="C440" s="1185"/>
      <c r="D440" s="1186"/>
      <c r="E440" s="821">
        <v>0</v>
      </c>
      <c r="F440" s="822">
        <v>0</v>
      </c>
      <c r="G440" s="823"/>
    </row>
    <row r="441" spans="1:7">
      <c r="A441" s="1187" t="s">
        <v>577</v>
      </c>
      <c r="B441" s="1188"/>
      <c r="C441" s="1188"/>
      <c r="D441" s="1189"/>
      <c r="E441" s="824">
        <f>SUM(E442:E443)</f>
        <v>0</v>
      </c>
      <c r="F441" s="825">
        <f>SUM(F442:F443)</f>
        <v>0</v>
      </c>
      <c r="G441" s="820"/>
    </row>
    <row r="442" spans="1:7">
      <c r="A442" s="1184" t="s">
        <v>578</v>
      </c>
      <c r="B442" s="1185"/>
      <c r="C442" s="1185"/>
      <c r="D442" s="1186"/>
      <c r="E442" s="821">
        <v>0</v>
      </c>
      <c r="F442" s="822">
        <v>0</v>
      </c>
      <c r="G442" s="823"/>
    </row>
    <row r="443" spans="1:7">
      <c r="A443" s="1184" t="s">
        <v>579</v>
      </c>
      <c r="B443" s="1185"/>
      <c r="C443" s="1185"/>
      <c r="D443" s="1186"/>
      <c r="E443" s="821">
        <v>0</v>
      </c>
      <c r="F443" s="822">
        <v>0</v>
      </c>
      <c r="G443" s="823"/>
    </row>
    <row r="444" spans="1:7">
      <c r="A444" s="1187" t="s">
        <v>580</v>
      </c>
      <c r="B444" s="1188"/>
      <c r="C444" s="1188"/>
      <c r="D444" s="1189"/>
      <c r="E444" s="824">
        <f>E445+E454+E458</f>
        <v>38623585.790000007</v>
      </c>
      <c r="F444" s="825">
        <f>SUM(F445:F458)</f>
        <v>2400645.6800000002</v>
      </c>
      <c r="G444" s="820"/>
    </row>
    <row r="445" spans="1:7">
      <c r="A445" s="1184" t="s">
        <v>581</v>
      </c>
      <c r="B445" s="1185"/>
      <c r="C445" s="1185"/>
      <c r="D445" s="1186"/>
      <c r="E445" s="810">
        <v>37286159.890000001</v>
      </c>
      <c r="F445" s="809">
        <v>1786583.83</v>
      </c>
      <c r="G445" s="582"/>
    </row>
    <row r="446" spans="1:7">
      <c r="A446" s="1184" t="s">
        <v>582</v>
      </c>
      <c r="B446" s="1185"/>
      <c r="C446" s="1185"/>
      <c r="D446" s="1186"/>
      <c r="E446" s="810">
        <v>0</v>
      </c>
      <c r="F446" s="809">
        <v>0</v>
      </c>
      <c r="G446" s="582"/>
    </row>
    <row r="447" spans="1:7">
      <c r="A447" s="1184" t="s">
        <v>583</v>
      </c>
      <c r="B447" s="1185"/>
      <c r="C447" s="1185"/>
      <c r="D447" s="1186"/>
      <c r="E447" s="826">
        <v>0</v>
      </c>
      <c r="F447" s="827">
        <v>0</v>
      </c>
      <c r="G447" s="582"/>
    </row>
    <row r="448" spans="1:7">
      <c r="A448" s="1184" t="s">
        <v>584</v>
      </c>
      <c r="B448" s="1185"/>
      <c r="C448" s="1185"/>
      <c r="D448" s="1186"/>
      <c r="E448" s="810">
        <v>0</v>
      </c>
      <c r="F448" s="809">
        <v>0</v>
      </c>
      <c r="G448" s="582"/>
    </row>
    <row r="449" spans="1:7">
      <c r="A449" s="1184" t="s">
        <v>585</v>
      </c>
      <c r="B449" s="1185"/>
      <c r="C449" s="1185"/>
      <c r="D449" s="1186"/>
      <c r="E449" s="810">
        <v>0</v>
      </c>
      <c r="F449" s="809">
        <v>0</v>
      </c>
      <c r="G449" s="582"/>
    </row>
    <row r="450" spans="1:7">
      <c r="A450" s="1184" t="s">
        <v>586</v>
      </c>
      <c r="B450" s="1185"/>
      <c r="C450" s="1185"/>
      <c r="D450" s="1186"/>
      <c r="E450" s="810">
        <v>0</v>
      </c>
      <c r="F450" s="809">
        <v>0</v>
      </c>
      <c r="G450" s="582"/>
    </row>
    <row r="451" spans="1:7">
      <c r="A451" s="1184" t="s">
        <v>587</v>
      </c>
      <c r="B451" s="1185"/>
      <c r="C451" s="1185"/>
      <c r="D451" s="1186"/>
      <c r="E451" s="810">
        <v>0</v>
      </c>
      <c r="F451" s="809">
        <v>0</v>
      </c>
      <c r="G451" s="582"/>
    </row>
    <row r="452" spans="1:7">
      <c r="A452" s="1184" t="s">
        <v>588</v>
      </c>
      <c r="B452" s="1185"/>
      <c r="C452" s="1185"/>
      <c r="D452" s="1186"/>
      <c r="E452" s="810">
        <v>0</v>
      </c>
      <c r="F452" s="809">
        <v>0</v>
      </c>
      <c r="G452" s="582"/>
    </row>
    <row r="453" spans="1:7">
      <c r="A453" s="1184" t="s">
        <v>589</v>
      </c>
      <c r="B453" s="1185"/>
      <c r="C453" s="1185"/>
      <c r="D453" s="1186"/>
      <c r="E453" s="810">
        <v>0</v>
      </c>
      <c r="F453" s="809">
        <v>0</v>
      </c>
      <c r="G453" s="582"/>
    </row>
    <row r="454" spans="1:7">
      <c r="A454" s="1172" t="s">
        <v>590</v>
      </c>
      <c r="B454" s="1173"/>
      <c r="C454" s="1173"/>
      <c r="D454" s="1174"/>
      <c r="E454" s="810">
        <v>1307473.2</v>
      </c>
      <c r="F454" s="809">
        <f>612180.74+510.4</f>
        <v>612691.14</v>
      </c>
      <c r="G454" s="582"/>
    </row>
    <row r="455" spans="1:7">
      <c r="A455" s="1172" t="s">
        <v>591</v>
      </c>
      <c r="B455" s="1173"/>
      <c r="C455" s="1173"/>
      <c r="D455" s="1174"/>
      <c r="E455" s="810">
        <v>0</v>
      </c>
      <c r="F455" s="809">
        <v>0</v>
      </c>
      <c r="G455" s="582"/>
    </row>
    <row r="456" spans="1:7">
      <c r="A456" s="1172" t="s">
        <v>592</v>
      </c>
      <c r="B456" s="1173"/>
      <c r="C456" s="1173"/>
      <c r="D456" s="1174"/>
      <c r="E456" s="810">
        <v>0</v>
      </c>
      <c r="F456" s="809">
        <v>0</v>
      </c>
      <c r="G456" s="582"/>
    </row>
    <row r="457" spans="1:7">
      <c r="A457" s="1175" t="s">
        <v>593</v>
      </c>
      <c r="B457" s="1176"/>
      <c r="C457" s="1176"/>
      <c r="D457" s="1177"/>
      <c r="E457" s="810">
        <v>0</v>
      </c>
      <c r="F457" s="809">
        <v>0</v>
      </c>
      <c r="G457" s="582"/>
    </row>
    <row r="458" spans="1:7" ht="14.25" thickBot="1">
      <c r="A458" s="1178" t="s">
        <v>594</v>
      </c>
      <c r="B458" s="1179"/>
      <c r="C458" s="1179"/>
      <c r="D458" s="1180"/>
      <c r="E458" s="810">
        <v>29952.7</v>
      </c>
      <c r="F458" s="809">
        <v>1370.71</v>
      </c>
      <c r="G458" s="582"/>
    </row>
    <row r="459" spans="1:7" ht="14.25" thickBot="1">
      <c r="A459" s="1181" t="s">
        <v>595</v>
      </c>
      <c r="B459" s="1182"/>
      <c r="C459" s="1182"/>
      <c r="D459" s="1183"/>
      <c r="E459" s="828">
        <f>SUM(E416+E425+E426+E427+E428+E429)</f>
        <v>44647351.74000001</v>
      </c>
      <c r="F459" s="828">
        <f>SUM(F416+F425+F426+F427+F428+F429)</f>
        <v>9195732.3300000001</v>
      </c>
      <c r="G459" s="806"/>
    </row>
    <row r="461" spans="1:7" ht="15">
      <c r="A461" s="1135" t="s">
        <v>596</v>
      </c>
      <c r="B461" s="1136"/>
      <c r="C461" s="1136"/>
      <c r="D461" s="1136"/>
    </row>
    <row r="462" spans="1:7" ht="15" thickBot="1">
      <c r="A462" s="778"/>
      <c r="B462" s="778"/>
      <c r="C462" s="829"/>
    </row>
    <row r="463" spans="1:7" ht="15.75">
      <c r="A463" s="1163" t="s">
        <v>281</v>
      </c>
      <c r="B463" s="1164"/>
      <c r="C463" s="1165" t="s">
        <v>542</v>
      </c>
      <c r="D463" s="1165" t="s">
        <v>543</v>
      </c>
    </row>
    <row r="464" spans="1:7" ht="15.75" thickBot="1">
      <c r="A464" s="1168"/>
      <c r="B464" s="1169"/>
      <c r="C464" s="1166"/>
      <c r="D464" s="1167"/>
    </row>
    <row r="465" spans="1:6">
      <c r="A465" s="1170" t="s">
        <v>597</v>
      </c>
      <c r="B465" s="1171"/>
      <c r="C465" s="793">
        <v>2403610.59</v>
      </c>
      <c r="D465" s="793">
        <v>1382655.77</v>
      </c>
    </row>
    <row r="466" spans="1:6">
      <c r="A466" s="1157" t="s">
        <v>598</v>
      </c>
      <c r="B466" s="1158"/>
      <c r="C466" s="788">
        <v>0</v>
      </c>
      <c r="D466" s="788">
        <v>0</v>
      </c>
    </row>
    <row r="467" spans="1:6">
      <c r="A467" s="1159" t="s">
        <v>599</v>
      </c>
      <c r="B467" s="1160"/>
      <c r="C467" s="788">
        <v>2536273.86</v>
      </c>
      <c r="D467" s="788">
        <v>3548393.08</v>
      </c>
    </row>
    <row r="468" spans="1:6" ht="29.25" customHeight="1">
      <c r="A468" s="1148" t="s">
        <v>600</v>
      </c>
      <c r="B468" s="1149"/>
      <c r="C468" s="787">
        <v>0</v>
      </c>
      <c r="D468" s="788">
        <v>0</v>
      </c>
    </row>
    <row r="469" spans="1:6" ht="51" customHeight="1">
      <c r="A469" s="1161" t="s">
        <v>601</v>
      </c>
      <c r="B469" s="1162"/>
      <c r="C469" s="787">
        <v>0</v>
      </c>
      <c r="D469" s="788">
        <v>0</v>
      </c>
    </row>
    <row r="470" spans="1:6">
      <c r="A470" s="1161" t="s">
        <v>602</v>
      </c>
      <c r="B470" s="1162"/>
      <c r="C470" s="788">
        <v>8671.65</v>
      </c>
      <c r="D470" s="788">
        <v>8446.86</v>
      </c>
    </row>
    <row r="471" spans="1:6">
      <c r="A471" s="1161" t="s">
        <v>603</v>
      </c>
      <c r="B471" s="1162"/>
      <c r="C471" s="788">
        <v>0</v>
      </c>
      <c r="D471" s="788">
        <v>0</v>
      </c>
    </row>
    <row r="472" spans="1:6" ht="21.75" customHeight="1">
      <c r="A472" s="1146" t="s">
        <v>604</v>
      </c>
      <c r="B472" s="1147"/>
      <c r="C472" s="788">
        <v>7250.85</v>
      </c>
      <c r="D472" s="788">
        <v>88164.83</v>
      </c>
    </row>
    <row r="473" spans="1:6" ht="26.25" customHeight="1">
      <c r="A473" s="1148" t="s">
        <v>605</v>
      </c>
      <c r="B473" s="1149"/>
      <c r="C473" s="788">
        <v>0</v>
      </c>
      <c r="D473" s="788">
        <v>0</v>
      </c>
    </row>
    <row r="474" spans="1:6" ht="14.25" thickBot="1">
      <c r="A474" s="1150" t="s">
        <v>302</v>
      </c>
      <c r="B474" s="1151"/>
      <c r="C474" s="830">
        <v>1912.8</v>
      </c>
      <c r="D474" s="830">
        <v>0</v>
      </c>
    </row>
    <row r="475" spans="1:6" ht="16.5" thickBot="1">
      <c r="A475" s="1152" t="s">
        <v>132</v>
      </c>
      <c r="B475" s="1153"/>
      <c r="C475" s="831">
        <f>SUM(C465:C474)</f>
        <v>4957719.7499999991</v>
      </c>
      <c r="D475" s="831">
        <f>SUM(D465:D474)</f>
        <v>5027660.54</v>
      </c>
    </row>
    <row r="478" spans="1:6" ht="14.25">
      <c r="A478" s="1039" t="s">
        <v>606</v>
      </c>
      <c r="B478" s="1039"/>
      <c r="C478" s="1039"/>
    </row>
    <row r="479" spans="1:6" ht="15" thickBot="1">
      <c r="A479" s="778"/>
      <c r="B479" s="778"/>
      <c r="C479" s="778"/>
    </row>
    <row r="480" spans="1:6" ht="26.25" thickBot="1">
      <c r="A480" s="1154" t="s">
        <v>295</v>
      </c>
      <c r="B480" s="1155"/>
      <c r="C480" s="1155"/>
      <c r="D480" s="1156"/>
      <c r="E480" s="781" t="s">
        <v>542</v>
      </c>
      <c r="F480" s="690" t="s">
        <v>543</v>
      </c>
    </row>
    <row r="481" spans="1:9" ht="14.25" thickBot="1">
      <c r="A481" s="1027" t="s">
        <v>607</v>
      </c>
      <c r="B481" s="1028"/>
      <c r="C481" s="1028"/>
      <c r="D481" s="1029"/>
      <c r="E481" s="835">
        <f>E482+E483+E484</f>
        <v>9098341.3100000005</v>
      </c>
      <c r="F481" s="835">
        <f>F482+F483+F484</f>
        <v>339284.22</v>
      </c>
    </row>
    <row r="482" spans="1:9">
      <c r="A482" s="1137" t="s">
        <v>608</v>
      </c>
      <c r="B482" s="1138"/>
      <c r="C482" s="1138"/>
      <c r="D482" s="1139"/>
      <c r="E482" s="914">
        <f>16381.76+4346.37+7660000</f>
        <v>7680728.1299999999</v>
      </c>
      <c r="F482" s="915">
        <v>17957.54</v>
      </c>
      <c r="G482" s="663"/>
      <c r="H482" s="663"/>
      <c r="I482" s="663"/>
    </row>
    <row r="483" spans="1:9">
      <c r="A483" s="1033" t="s">
        <v>609</v>
      </c>
      <c r="B483" s="1034"/>
      <c r="C483" s="1034"/>
      <c r="D483" s="1035"/>
      <c r="E483" s="833">
        <v>0</v>
      </c>
      <c r="F483" s="894">
        <v>0</v>
      </c>
      <c r="G483" s="663"/>
      <c r="H483" s="663"/>
      <c r="I483" s="663"/>
    </row>
    <row r="484" spans="1:9" ht="14.25" thickBot="1">
      <c r="A484" s="1129" t="s">
        <v>610</v>
      </c>
      <c r="B484" s="1130"/>
      <c r="C484" s="1130"/>
      <c r="D484" s="1131"/>
      <c r="E484" s="916">
        <f>2874728.02+215740.87-280706.04-1392149.67</f>
        <v>1417613.1800000002</v>
      </c>
      <c r="F484" s="896">
        <f>193031.64+128295.04</f>
        <v>321326.68</v>
      </c>
      <c r="G484" s="663"/>
      <c r="H484" s="663"/>
      <c r="I484" s="663"/>
    </row>
    <row r="485" spans="1:9" ht="14.25" thickBot="1">
      <c r="A485" s="1140" t="s">
        <v>611</v>
      </c>
      <c r="B485" s="1141"/>
      <c r="C485" s="1141"/>
      <c r="D485" s="1142"/>
      <c r="E485" s="832">
        <v>0</v>
      </c>
      <c r="F485" s="832">
        <v>0</v>
      </c>
      <c r="G485" s="663"/>
      <c r="H485" s="663"/>
      <c r="I485" s="663"/>
    </row>
    <row r="486" spans="1:9" ht="14.25" thickBot="1">
      <c r="A486" s="1143" t="s">
        <v>612</v>
      </c>
      <c r="B486" s="1144"/>
      <c r="C486" s="1144"/>
      <c r="D486" s="1145"/>
      <c r="E486" s="783">
        <f>SUM(E487:E496)</f>
        <v>2167434.7400000002</v>
      </c>
      <c r="F486" s="783">
        <f>SUM(F487:F496)</f>
        <v>2934259.16</v>
      </c>
      <c r="G486" s="663"/>
      <c r="H486" s="663"/>
      <c r="I486" s="663"/>
    </row>
    <row r="487" spans="1:9">
      <c r="A487" s="1043" t="s">
        <v>613</v>
      </c>
      <c r="B487" s="1044"/>
      <c r="C487" s="1044"/>
      <c r="D487" s="1045"/>
      <c r="E487" s="917">
        <f>984262.18+86467.08+25.61</f>
        <v>1070754.8700000001</v>
      </c>
      <c r="F487" s="917">
        <f>973810.2+94679.61</f>
        <v>1068489.81</v>
      </c>
      <c r="G487" s="663"/>
      <c r="H487" s="663"/>
      <c r="I487" s="663"/>
    </row>
    <row r="488" spans="1:9">
      <c r="A488" s="1030" t="s">
        <v>614</v>
      </c>
      <c r="B488" s="1031"/>
      <c r="C488" s="1031"/>
      <c r="D488" s="1032"/>
      <c r="E488" s="918">
        <v>0</v>
      </c>
      <c r="F488" s="918">
        <v>0</v>
      </c>
      <c r="G488" s="663"/>
      <c r="H488" s="663"/>
      <c r="I488" s="663"/>
    </row>
    <row r="489" spans="1:9">
      <c r="A489" s="1030" t="s">
        <v>615</v>
      </c>
      <c r="B489" s="1031"/>
      <c r="C489" s="1031"/>
      <c r="D489" s="1032"/>
      <c r="E489" s="894">
        <v>225318.56</v>
      </c>
      <c r="F489" s="894">
        <f>244855.19</f>
        <v>244855.19</v>
      </c>
      <c r="G489" s="663"/>
      <c r="H489" s="663"/>
      <c r="I489" s="663"/>
    </row>
    <row r="490" spans="1:9">
      <c r="A490" s="1030" t="s">
        <v>616</v>
      </c>
      <c r="B490" s="1031"/>
      <c r="C490" s="1031"/>
      <c r="D490" s="1032"/>
      <c r="E490" s="833">
        <v>0</v>
      </c>
      <c r="F490" s="894">
        <v>0</v>
      </c>
      <c r="G490" s="663"/>
      <c r="H490" s="663"/>
      <c r="I490" s="663"/>
    </row>
    <row r="491" spans="1:9">
      <c r="A491" s="1030" t="s">
        <v>617</v>
      </c>
      <c r="B491" s="1031"/>
      <c r="C491" s="1031"/>
      <c r="D491" s="1032"/>
      <c r="E491" s="833">
        <v>0</v>
      </c>
      <c r="F491" s="897">
        <v>0</v>
      </c>
      <c r="G491" s="663"/>
      <c r="H491" s="663"/>
      <c r="I491" s="663"/>
    </row>
    <row r="492" spans="1:9">
      <c r="A492" s="1030" t="s">
        <v>618</v>
      </c>
      <c r="B492" s="1031"/>
      <c r="C492" s="1031"/>
      <c r="D492" s="1032"/>
      <c r="E492" s="919">
        <v>280743</v>
      </c>
      <c r="F492" s="920">
        <v>1006255.43</v>
      </c>
      <c r="G492" s="663"/>
      <c r="H492" s="663"/>
      <c r="I492" s="663"/>
    </row>
    <row r="493" spans="1:9">
      <c r="A493" s="1030" t="s">
        <v>619</v>
      </c>
      <c r="B493" s="1031"/>
      <c r="C493" s="1031"/>
      <c r="D493" s="1032"/>
      <c r="E493" s="834">
        <v>17617</v>
      </c>
      <c r="F493" s="921">
        <v>120725.5</v>
      </c>
      <c r="G493" s="663"/>
      <c r="H493" s="663"/>
      <c r="I493" s="663"/>
    </row>
    <row r="494" spans="1:9">
      <c r="A494" s="1033" t="s">
        <v>620</v>
      </c>
      <c r="B494" s="1034"/>
      <c r="C494" s="1034"/>
      <c r="D494" s="1035"/>
      <c r="E494" s="833">
        <v>0</v>
      </c>
      <c r="F494" s="897">
        <v>0</v>
      </c>
    </row>
    <row r="495" spans="1:9">
      <c r="A495" s="1033" t="s">
        <v>621</v>
      </c>
      <c r="B495" s="1034"/>
      <c r="C495" s="1034"/>
      <c r="D495" s="1035"/>
      <c r="E495" s="834">
        <v>0</v>
      </c>
      <c r="F495" s="895">
        <v>0</v>
      </c>
    </row>
    <row r="496" spans="1:9" ht="66" customHeight="1" thickBot="1">
      <c r="A496" s="1129" t="s">
        <v>622</v>
      </c>
      <c r="B496" s="1130"/>
      <c r="C496" s="1130"/>
      <c r="D496" s="1131"/>
      <c r="E496" s="834">
        <v>573001.31000000006</v>
      </c>
      <c r="F496" s="896">
        <f>1807278.23-F489-F487</f>
        <v>493933.23</v>
      </c>
    </row>
    <row r="497" spans="1:8" ht="14.25" thickBot="1">
      <c r="A497" s="1132" t="s">
        <v>132</v>
      </c>
      <c r="B497" s="1133"/>
      <c r="C497" s="1133"/>
      <c r="D497" s="1134"/>
      <c r="E497" s="671">
        <f>SUM(E481+E485+E486)</f>
        <v>11265776.050000001</v>
      </c>
      <c r="F497" s="671">
        <f>SUM(F481+F485+F486)</f>
        <v>3273543.38</v>
      </c>
      <c r="G497" s="763"/>
    </row>
    <row r="500" spans="1:8" ht="15">
      <c r="A500" s="1135" t="s">
        <v>623</v>
      </c>
      <c r="B500" s="1136"/>
      <c r="C500" s="1136"/>
      <c r="D500" s="1136"/>
    </row>
    <row r="501" spans="1:8" ht="15.75" thickBot="1">
      <c r="A501" s="778"/>
      <c r="B501" s="778"/>
      <c r="C501" s="624"/>
      <c r="D501" s="624"/>
    </row>
    <row r="502" spans="1:8" ht="26.25" thickBot="1">
      <c r="A502" s="1040" t="s">
        <v>298</v>
      </c>
      <c r="B502" s="1041"/>
      <c r="C502" s="1041"/>
      <c r="D502" s="1042"/>
      <c r="E502" s="781" t="s">
        <v>542</v>
      </c>
      <c r="F502" s="690" t="s">
        <v>543</v>
      </c>
    </row>
    <row r="503" spans="1:8" ht="30.75" customHeight="1" thickBot="1">
      <c r="A503" s="1120" t="s">
        <v>624</v>
      </c>
      <c r="B503" s="1121"/>
      <c r="C503" s="1121"/>
      <c r="D503" s="1122"/>
      <c r="E503" s="835">
        <v>0</v>
      </c>
      <c r="F503" s="835">
        <v>0</v>
      </c>
    </row>
    <row r="504" spans="1:8" ht="14.25" thickBot="1">
      <c r="A504" s="1027" t="s">
        <v>625</v>
      </c>
      <c r="B504" s="1028"/>
      <c r="C504" s="1028"/>
      <c r="D504" s="1029"/>
      <c r="E504" s="783">
        <f>SUM(E505+E506+E511)</f>
        <v>36760299.180000007</v>
      </c>
      <c r="F504" s="783">
        <f>SUM(F505+F506+F511)</f>
        <v>7648375.1899999995</v>
      </c>
    </row>
    <row r="505" spans="1:8">
      <c r="A505" s="1123" t="s">
        <v>626</v>
      </c>
      <c r="B505" s="1124"/>
      <c r="C505" s="1124"/>
      <c r="D505" s="1125"/>
      <c r="E505" s="792">
        <v>272437.84000000003</v>
      </c>
      <c r="F505" s="792">
        <v>1259628.69</v>
      </c>
    </row>
    <row r="506" spans="1:8">
      <c r="A506" s="1126" t="s">
        <v>627</v>
      </c>
      <c r="B506" s="1127"/>
      <c r="C506" s="1127"/>
      <c r="D506" s="1128"/>
      <c r="E506" s="836">
        <f>SUM(E508:E510)</f>
        <v>35693541.170000002</v>
      </c>
      <c r="F506" s="836">
        <f>F507+F508+F509+F510</f>
        <v>2784839.1799999997</v>
      </c>
    </row>
    <row r="507" spans="1:8">
      <c r="A507" s="1114" t="s">
        <v>628</v>
      </c>
      <c r="B507" s="1115"/>
      <c r="C507" s="1115"/>
      <c r="D507" s="1116"/>
      <c r="E507" s="836">
        <v>0</v>
      </c>
      <c r="F507" s="836">
        <v>0</v>
      </c>
      <c r="G507" s="663"/>
      <c r="H507" s="663"/>
    </row>
    <row r="508" spans="1:8">
      <c r="A508" s="1114" t="s">
        <v>629</v>
      </c>
      <c r="B508" s="1115"/>
      <c r="C508" s="1115"/>
      <c r="D508" s="1116"/>
      <c r="E508" s="836">
        <v>0</v>
      </c>
      <c r="F508" s="836">
        <v>0</v>
      </c>
      <c r="G508" s="663"/>
      <c r="H508" s="663"/>
    </row>
    <row r="509" spans="1:8">
      <c r="A509" s="1114" t="s">
        <v>630</v>
      </c>
      <c r="B509" s="1115"/>
      <c r="C509" s="1115"/>
      <c r="D509" s="1116"/>
      <c r="E509" s="843">
        <f>246691.32+35446849.85</f>
        <v>35693541.170000002</v>
      </c>
      <c r="F509" s="843">
        <f>189191.03+2595648.15</f>
        <v>2784839.1799999997</v>
      </c>
      <c r="G509" s="663"/>
      <c r="H509" s="663"/>
    </row>
    <row r="510" spans="1:8">
      <c r="A510" s="1114" t="s">
        <v>631</v>
      </c>
      <c r="B510" s="1115"/>
      <c r="C510" s="1115"/>
      <c r="D510" s="1116"/>
      <c r="E510" s="787">
        <v>0</v>
      </c>
      <c r="F510" s="787">
        <v>0</v>
      </c>
      <c r="G510" s="663"/>
      <c r="H510" s="663"/>
    </row>
    <row r="511" spans="1:8">
      <c r="A511" s="1117" t="s">
        <v>632</v>
      </c>
      <c r="B511" s="1118"/>
      <c r="C511" s="1118"/>
      <c r="D511" s="1119"/>
      <c r="E511" s="837">
        <f>SUM(E512:E516)</f>
        <v>794320.16999999993</v>
      </c>
      <c r="F511" s="837">
        <f>SUM(F512:F516)</f>
        <v>3603907.32</v>
      </c>
      <c r="G511" s="663"/>
      <c r="H511" s="663"/>
    </row>
    <row r="512" spans="1:8">
      <c r="A512" s="1114" t="s">
        <v>633</v>
      </c>
      <c r="B512" s="1115"/>
      <c r="C512" s="1115"/>
      <c r="D512" s="1116"/>
      <c r="E512" s="787">
        <v>0</v>
      </c>
      <c r="F512" s="787">
        <v>0</v>
      </c>
    </row>
    <row r="513" spans="1:6">
      <c r="A513" s="1114" t="s">
        <v>634</v>
      </c>
      <c r="B513" s="1115"/>
      <c r="C513" s="1115"/>
      <c r="D513" s="1116"/>
      <c r="E513" s="787">
        <v>299000</v>
      </c>
      <c r="F513" s="898">
        <v>742021.88</v>
      </c>
    </row>
    <row r="514" spans="1:6">
      <c r="A514" s="1093" t="s">
        <v>635</v>
      </c>
      <c r="B514" s="1094"/>
      <c r="C514" s="1094"/>
      <c r="D514" s="1095"/>
      <c r="E514" s="787">
        <v>0</v>
      </c>
      <c r="F514" s="787">
        <v>0</v>
      </c>
    </row>
    <row r="515" spans="1:6">
      <c r="A515" s="1093" t="s">
        <v>636</v>
      </c>
      <c r="B515" s="1094"/>
      <c r="C515" s="1094"/>
      <c r="D515" s="1095"/>
      <c r="E515" s="787">
        <v>0</v>
      </c>
      <c r="F515" s="787">
        <v>0</v>
      </c>
    </row>
    <row r="516" spans="1:6" ht="14.25" thickBot="1">
      <c r="A516" s="1096" t="s">
        <v>637</v>
      </c>
      <c r="B516" s="1097"/>
      <c r="C516" s="1097"/>
      <c r="D516" s="1098"/>
      <c r="E516" s="790">
        <v>495320.17</v>
      </c>
      <c r="F516" s="790">
        <v>2861885.4399999999</v>
      </c>
    </row>
    <row r="517" spans="1:6" ht="14.25" thickBot="1">
      <c r="A517" s="1059" t="s">
        <v>638</v>
      </c>
      <c r="B517" s="1060"/>
      <c r="C517" s="1060"/>
      <c r="D517" s="1061"/>
      <c r="E517" s="899">
        <f>SUM(E503+E504)</f>
        <v>36760299.180000007</v>
      </c>
      <c r="F517" s="899">
        <f>SUM(F503+F504)</f>
        <v>7648375.1899999995</v>
      </c>
    </row>
    <row r="520" spans="1:6" ht="15">
      <c r="A520" s="459" t="s">
        <v>639</v>
      </c>
      <c r="B520" s="264"/>
      <c r="C520" s="264"/>
    </row>
    <row r="521" spans="1:6" ht="15.75" thickBot="1">
      <c r="A521"/>
      <c r="B521"/>
      <c r="C521"/>
    </row>
    <row r="522" spans="1:6" ht="32.25" thickBot="1">
      <c r="A522" s="1099"/>
      <c r="B522" s="1100"/>
      <c r="C522" s="1100"/>
      <c r="D522" s="1101"/>
      <c r="E522" s="747" t="s">
        <v>542</v>
      </c>
      <c r="F522" s="838" t="s">
        <v>543</v>
      </c>
    </row>
    <row r="523" spans="1:6" ht="14.25" thickBot="1">
      <c r="A523" s="1102" t="s">
        <v>640</v>
      </c>
      <c r="B523" s="1103"/>
      <c r="C523" s="1103"/>
      <c r="D523" s="1104"/>
      <c r="E523" s="783">
        <f>SUM(E524:E525)</f>
        <v>0</v>
      </c>
      <c r="F523" s="783">
        <f>SUM(F524:F525)</f>
        <v>0</v>
      </c>
    </row>
    <row r="524" spans="1:6">
      <c r="A524" s="1078" t="s">
        <v>641</v>
      </c>
      <c r="B524" s="1079"/>
      <c r="C524" s="1079"/>
      <c r="D524" s="1080"/>
      <c r="E524" s="785">
        <v>0</v>
      </c>
      <c r="F524" s="839">
        <v>0</v>
      </c>
    </row>
    <row r="525" spans="1:6" ht="14.25" thickBot="1">
      <c r="A525" s="1081" t="s">
        <v>642</v>
      </c>
      <c r="B525" s="1082"/>
      <c r="C525" s="1082"/>
      <c r="D525" s="1083"/>
      <c r="E525" s="799">
        <v>0</v>
      </c>
      <c r="F525" s="840">
        <v>0</v>
      </c>
    </row>
    <row r="526" spans="1:6" ht="14.25" thickBot="1">
      <c r="A526" s="1084" t="s">
        <v>643</v>
      </c>
      <c r="B526" s="1085"/>
      <c r="C526" s="1085"/>
      <c r="D526" s="1086"/>
      <c r="E526" s="783">
        <f>SUM(E527:E528)</f>
        <v>3213786.22</v>
      </c>
      <c r="F526" s="783">
        <f>SUM(F527:F528)</f>
        <v>3384299.5</v>
      </c>
    </row>
    <row r="527" spans="1:6" ht="22.5" customHeight="1">
      <c r="A527" s="1087" t="s">
        <v>644</v>
      </c>
      <c r="B527" s="1088"/>
      <c r="C527" s="1088"/>
      <c r="D527" s="1089"/>
      <c r="E527" s="793">
        <v>3213786.22</v>
      </c>
      <c r="F527" s="793">
        <v>3384299.5</v>
      </c>
    </row>
    <row r="528" spans="1:6" ht="15.75" customHeight="1" thickBot="1">
      <c r="A528" s="1090" t="s">
        <v>645</v>
      </c>
      <c r="B528" s="1091"/>
      <c r="C528" s="1091"/>
      <c r="D528" s="1092"/>
      <c r="E528" s="841">
        <v>0</v>
      </c>
      <c r="F528" s="830">
        <v>0</v>
      </c>
    </row>
    <row r="529" spans="1:6" ht="14.25" thickBot="1">
      <c r="A529" s="1084" t="s">
        <v>646</v>
      </c>
      <c r="B529" s="1085"/>
      <c r="C529" s="1085"/>
      <c r="D529" s="1086"/>
      <c r="E529" s="783">
        <f>SUM(E530:E535)</f>
        <v>3957.07</v>
      </c>
      <c r="F529" s="783">
        <f>SUM(F530:F535)</f>
        <v>9313.24</v>
      </c>
    </row>
    <row r="530" spans="1:6">
      <c r="A530" s="1105" t="s">
        <v>647</v>
      </c>
      <c r="B530" s="1106"/>
      <c r="C530" s="1106"/>
      <c r="D530" s="1107"/>
      <c r="E530" s="792">
        <v>0</v>
      </c>
      <c r="F530" s="793">
        <v>0</v>
      </c>
    </row>
    <row r="531" spans="1:6">
      <c r="A531" s="1108" t="s">
        <v>648</v>
      </c>
      <c r="B531" s="1109"/>
      <c r="C531" s="1109"/>
      <c r="D531" s="1110"/>
      <c r="E531" s="792">
        <v>0</v>
      </c>
      <c r="F531" s="793">
        <v>0</v>
      </c>
    </row>
    <row r="532" spans="1:6" ht="25.5" customHeight="1">
      <c r="A532" s="1111" t="s">
        <v>649</v>
      </c>
      <c r="B532" s="1112"/>
      <c r="C532" s="1112"/>
      <c r="D532" s="1113"/>
      <c r="E532" s="787">
        <v>0</v>
      </c>
      <c r="F532" s="788">
        <v>0</v>
      </c>
    </row>
    <row r="533" spans="1:6">
      <c r="A533" s="1111" t="s">
        <v>650</v>
      </c>
      <c r="B533" s="1112"/>
      <c r="C533" s="1112"/>
      <c r="D533" s="1113"/>
      <c r="E533" s="841">
        <v>0</v>
      </c>
      <c r="F533" s="830">
        <v>0</v>
      </c>
    </row>
    <row r="534" spans="1:6">
      <c r="A534" s="1111" t="s">
        <v>651</v>
      </c>
      <c r="B534" s="1112"/>
      <c r="C534" s="1112"/>
      <c r="D534" s="1113"/>
      <c r="E534" s="841">
        <v>0</v>
      </c>
      <c r="F534" s="830">
        <v>9313.24</v>
      </c>
    </row>
    <row r="535" spans="1:6" ht="14.25" thickBot="1">
      <c r="A535" s="1075" t="s">
        <v>652</v>
      </c>
      <c r="B535" s="1076"/>
      <c r="C535" s="1076"/>
      <c r="D535" s="1077"/>
      <c r="E535" s="830">
        <v>3957.07</v>
      </c>
      <c r="F535" s="900">
        <v>0</v>
      </c>
    </row>
    <row r="536" spans="1:6" ht="16.5" thickBot="1">
      <c r="A536" s="1036" t="s">
        <v>132</v>
      </c>
      <c r="B536" s="1037"/>
      <c r="C536" s="1037"/>
      <c r="D536" s="1038"/>
      <c r="E536" s="913">
        <f>SUM(E523+E526+E529)</f>
        <v>3217743.29</v>
      </c>
      <c r="F536" s="913">
        <f>SUM(F523+F526+F529)</f>
        <v>3393612.74</v>
      </c>
    </row>
    <row r="539" spans="1:6" ht="14.25">
      <c r="A539" s="1039" t="s">
        <v>653</v>
      </c>
      <c r="B539" s="1039"/>
      <c r="C539" s="1039"/>
    </row>
    <row r="540" spans="1:6" ht="14.25" thickBot="1">
      <c r="A540" s="779"/>
      <c r="B540" s="608"/>
      <c r="C540" s="608"/>
    </row>
    <row r="541" spans="1:6" ht="26.25" thickBot="1">
      <c r="A541" s="1040"/>
      <c r="B541" s="1041"/>
      <c r="C541" s="1041"/>
      <c r="D541" s="1042"/>
      <c r="E541" s="781" t="s">
        <v>542</v>
      </c>
      <c r="F541" s="690" t="s">
        <v>543</v>
      </c>
    </row>
    <row r="542" spans="1:6" ht="14.25" thickBot="1">
      <c r="A542" s="1027" t="s">
        <v>643</v>
      </c>
      <c r="B542" s="1028"/>
      <c r="C542" s="1028"/>
      <c r="D542" s="1029"/>
      <c r="E542" s="783">
        <f>E543+E544</f>
        <v>0</v>
      </c>
      <c r="F542" s="783">
        <f>F543+F544</f>
        <v>0</v>
      </c>
    </row>
    <row r="543" spans="1:6">
      <c r="A543" s="1043" t="s">
        <v>654</v>
      </c>
      <c r="B543" s="1044"/>
      <c r="C543" s="1044"/>
      <c r="D543" s="1045"/>
      <c r="E543" s="785">
        <v>0</v>
      </c>
      <c r="F543" s="839">
        <v>0</v>
      </c>
    </row>
    <row r="544" spans="1:6" ht="14.25" thickBot="1">
      <c r="A544" s="1046" t="s">
        <v>655</v>
      </c>
      <c r="B544" s="1047"/>
      <c r="C544" s="1047"/>
      <c r="D544" s="1048"/>
      <c r="E544" s="790">
        <v>0</v>
      </c>
      <c r="F544" s="791">
        <v>0</v>
      </c>
    </row>
    <row r="545" spans="1:11" ht="14.25" thickBot="1">
      <c r="A545" s="1027" t="s">
        <v>656</v>
      </c>
      <c r="B545" s="1028"/>
      <c r="C545" s="1028"/>
      <c r="D545" s="1029"/>
      <c r="E545" s="783">
        <f>SUM(E546:E551)</f>
        <v>1868039.3</v>
      </c>
      <c r="F545" s="783">
        <f>SUM(F546:F551)</f>
        <v>4085658.06</v>
      </c>
    </row>
    <row r="546" spans="1:11">
      <c r="A546" s="1030" t="s">
        <v>657</v>
      </c>
      <c r="B546" s="1031"/>
      <c r="C546" s="1031"/>
      <c r="D546" s="1032"/>
      <c r="E546" s="787">
        <v>0</v>
      </c>
      <c r="F546" s="787">
        <v>0</v>
      </c>
    </row>
    <row r="547" spans="1:11">
      <c r="A547" s="1033" t="s">
        <v>658</v>
      </c>
      <c r="B547" s="1034"/>
      <c r="C547" s="1034"/>
      <c r="D547" s="1035"/>
      <c r="E547" s="787">
        <v>0</v>
      </c>
      <c r="F547" s="898">
        <v>0</v>
      </c>
    </row>
    <row r="548" spans="1:11">
      <c r="A548" s="1033" t="s">
        <v>659</v>
      </c>
      <c r="B548" s="1034"/>
      <c r="C548" s="1034"/>
      <c r="D548" s="1035"/>
      <c r="E548" s="841">
        <v>1590800.28</v>
      </c>
      <c r="F548" s="901">
        <v>1421884.52</v>
      </c>
    </row>
    <row r="549" spans="1:11">
      <c r="A549" s="1033" t="s">
        <v>660</v>
      </c>
      <c r="B549" s="1034"/>
      <c r="C549" s="1034"/>
      <c r="D549" s="1035"/>
      <c r="E549" s="841">
        <v>74565.820000000007</v>
      </c>
      <c r="F549" s="902">
        <v>1417660.88</v>
      </c>
    </row>
    <row r="550" spans="1:11">
      <c r="A550" s="1033" t="s">
        <v>661</v>
      </c>
      <c r="B550" s="1034"/>
      <c r="C550" s="1034"/>
      <c r="D550" s="1035"/>
      <c r="E550" s="841">
        <v>197522.31</v>
      </c>
      <c r="F550" s="902">
        <v>1242422.3899999999</v>
      </c>
    </row>
    <row r="551" spans="1:11" ht="14.25" thickBot="1">
      <c r="A551" s="1056" t="s">
        <v>419</v>
      </c>
      <c r="B551" s="1057"/>
      <c r="C551" s="1057"/>
      <c r="D551" s="1058"/>
      <c r="E551" s="841">
        <v>5150.8900000000003</v>
      </c>
      <c r="F551" s="902">
        <v>3690.27</v>
      </c>
    </row>
    <row r="552" spans="1:11" ht="14.25" thickBot="1">
      <c r="A552" s="1059"/>
      <c r="B552" s="1060"/>
      <c r="C552" s="1060"/>
      <c r="D552" s="1061"/>
      <c r="E552" s="899">
        <f>SUM(E542+E545)</f>
        <v>1868039.3</v>
      </c>
      <c r="F552" s="899">
        <f>SUM(F542+F545)</f>
        <v>4085658.06</v>
      </c>
    </row>
    <row r="556" spans="1:11" ht="15.75">
      <c r="A556" s="1062" t="s">
        <v>662</v>
      </c>
      <c r="B556" s="1062"/>
      <c r="C556" s="1062"/>
      <c r="D556" s="1062"/>
      <c r="E556" s="1062"/>
      <c r="F556" s="1062"/>
    </row>
    <row r="557" spans="1:11" ht="14.25" thickBot="1">
      <c r="A557" s="842"/>
      <c r="B557" s="665"/>
      <c r="C557" s="665"/>
      <c r="D557" s="665"/>
      <c r="E557" s="665"/>
      <c r="F557" s="665"/>
    </row>
    <row r="558" spans="1:11" ht="14.25" thickBot="1">
      <c r="A558" s="1063" t="s">
        <v>175</v>
      </c>
      <c r="B558" s="1064"/>
      <c r="C558" s="1067" t="s">
        <v>531</v>
      </c>
      <c r="D558" s="1068"/>
      <c r="E558" s="1068"/>
      <c r="F558" s="1069"/>
    </row>
    <row r="559" spans="1:11" ht="14.25" thickBot="1">
      <c r="A559" s="1065"/>
      <c r="B559" s="1066"/>
      <c r="C559" s="903" t="s">
        <v>528</v>
      </c>
      <c r="D559" s="904" t="s">
        <v>663</v>
      </c>
      <c r="E559" s="905" t="s">
        <v>544</v>
      </c>
      <c r="F559" s="904" t="s">
        <v>547</v>
      </c>
      <c r="K559" s="461"/>
    </row>
    <row r="560" spans="1:11" ht="14.25" thickBot="1">
      <c r="A560" s="1051" t="s">
        <v>420</v>
      </c>
      <c r="B560" s="1052"/>
      <c r="C560" s="906">
        <v>0</v>
      </c>
      <c r="D560" s="906">
        <v>0</v>
      </c>
      <c r="E560" s="906">
        <v>0</v>
      </c>
      <c r="F560" s="907">
        <v>0</v>
      </c>
    </row>
    <row r="564" spans="1:5" ht="15">
      <c r="A564" s="1053" t="s">
        <v>664</v>
      </c>
      <c r="B564" s="1053"/>
      <c r="C564" s="1053"/>
      <c r="D564" s="1053"/>
    </row>
    <row r="565" spans="1:5" ht="14.25" thickBot="1">
      <c r="A565" s="535"/>
      <c r="B565" s="665"/>
      <c r="C565" s="665"/>
      <c r="D565" s="665"/>
    </row>
    <row r="566" spans="1:5" ht="51.75" thickBot="1">
      <c r="A566" s="1054" t="s">
        <v>341</v>
      </c>
      <c r="B566" s="1055"/>
      <c r="C566" s="883" t="s">
        <v>665</v>
      </c>
      <c r="D566" s="883" t="s">
        <v>666</v>
      </c>
      <c r="E566" s="763"/>
    </row>
    <row r="567" spans="1:5" ht="21" customHeight="1" thickBot="1">
      <c r="A567" s="1070" t="s">
        <v>667</v>
      </c>
      <c r="B567" s="1071"/>
      <c r="C567" s="844" t="s">
        <v>668</v>
      </c>
      <c r="D567" s="845" t="s">
        <v>683</v>
      </c>
    </row>
    <row r="570" spans="1:5" ht="15">
      <c r="A570" s="746" t="s">
        <v>669</v>
      </c>
      <c r="B570" s="269"/>
      <c r="C570" s="269"/>
      <c r="D570" s="269"/>
      <c r="E570" s="269"/>
    </row>
    <row r="571" spans="1:5" ht="16.5" thickBot="1">
      <c r="A571" s="665"/>
      <c r="B571" s="846"/>
      <c r="C571" s="846"/>
      <c r="D571" s="665"/>
      <c r="E571" s="665"/>
    </row>
    <row r="572" spans="1:5" ht="51.75" thickBot="1">
      <c r="A572" s="903" t="s">
        <v>670</v>
      </c>
      <c r="B572" s="904" t="s">
        <v>671</v>
      </c>
      <c r="C572" s="904" t="s">
        <v>435</v>
      </c>
      <c r="D572" s="908" t="s">
        <v>672</v>
      </c>
      <c r="E572" s="883" t="s">
        <v>673</v>
      </c>
    </row>
    <row r="573" spans="1:5">
      <c r="A573" s="847" t="s">
        <v>184</v>
      </c>
      <c r="B573" s="593"/>
      <c r="C573" s="593">
        <v>0</v>
      </c>
      <c r="D573" s="848"/>
      <c r="E573" s="593"/>
    </row>
    <row r="574" spans="1:5">
      <c r="A574" s="849" t="s">
        <v>191</v>
      </c>
      <c r="B574" s="558"/>
      <c r="C574" s="558">
        <v>0</v>
      </c>
      <c r="D574" s="557"/>
      <c r="E574" s="558"/>
    </row>
    <row r="575" spans="1:5">
      <c r="A575" s="849" t="s">
        <v>195</v>
      </c>
      <c r="B575" s="558"/>
      <c r="C575" s="558">
        <v>0</v>
      </c>
      <c r="D575" s="557"/>
      <c r="E575" s="558"/>
    </row>
    <row r="576" spans="1:5">
      <c r="A576" s="849" t="s">
        <v>197</v>
      </c>
      <c r="B576" s="558"/>
      <c r="C576" s="558">
        <v>0</v>
      </c>
      <c r="D576" s="557"/>
      <c r="E576" s="558"/>
    </row>
    <row r="577" spans="1:5">
      <c r="A577" s="849" t="s">
        <v>674</v>
      </c>
      <c r="B577" s="558"/>
      <c r="C577" s="558">
        <v>0</v>
      </c>
      <c r="D577" s="557"/>
      <c r="E577" s="558"/>
    </row>
    <row r="580" spans="1:5" ht="30" customHeight="1">
      <c r="A580" s="1072" t="s">
        <v>675</v>
      </c>
      <c r="B580" s="1072"/>
      <c r="C580" s="1072"/>
      <c r="D580" s="1072"/>
      <c r="E580" s="1072"/>
    </row>
    <row r="581" spans="1:5" ht="16.5" thickBot="1">
      <c r="A581" s="665"/>
      <c r="B581" s="846"/>
      <c r="C581" s="846"/>
      <c r="D581" s="665"/>
      <c r="E581" s="665"/>
    </row>
    <row r="582" spans="1:5" ht="79.5" thickBot="1">
      <c r="A582" s="909" t="s">
        <v>670</v>
      </c>
      <c r="B582" s="910" t="s">
        <v>671</v>
      </c>
      <c r="C582" s="910" t="s">
        <v>435</v>
      </c>
      <c r="D582" s="911" t="s">
        <v>676</v>
      </c>
      <c r="E582" s="912" t="s">
        <v>673</v>
      </c>
    </row>
    <row r="583" spans="1:5">
      <c r="A583" s="847" t="s">
        <v>184</v>
      </c>
      <c r="B583" s="593"/>
      <c r="C583" s="593">
        <v>0</v>
      </c>
      <c r="D583" s="848"/>
      <c r="E583" s="593"/>
    </row>
    <row r="584" spans="1:5">
      <c r="A584" s="849" t="s">
        <v>191</v>
      </c>
      <c r="B584" s="558"/>
      <c r="C584" s="558">
        <v>0</v>
      </c>
      <c r="D584" s="557"/>
      <c r="E584" s="558"/>
    </row>
    <row r="585" spans="1:5">
      <c r="A585" s="849" t="s">
        <v>195</v>
      </c>
      <c r="B585" s="558"/>
      <c r="C585" s="558">
        <v>0</v>
      </c>
      <c r="D585" s="557"/>
      <c r="E585" s="558"/>
    </row>
    <row r="586" spans="1:5">
      <c r="A586" s="849" t="s">
        <v>197</v>
      </c>
      <c r="B586" s="558"/>
      <c r="C586" s="558">
        <v>0</v>
      </c>
      <c r="D586" s="557"/>
      <c r="E586" s="558"/>
    </row>
    <row r="587" spans="1:5">
      <c r="A587" s="849" t="s">
        <v>674</v>
      </c>
      <c r="B587" s="558"/>
      <c r="C587" s="558">
        <v>0</v>
      </c>
      <c r="D587" s="557"/>
      <c r="E587" s="558"/>
    </row>
    <row r="595" spans="1:7" ht="15">
      <c r="A595" s="850"/>
      <c r="B595" s="850"/>
      <c r="C595" s="1073"/>
      <c r="D595" s="1074"/>
      <c r="E595" s="850"/>
      <c r="F595" s="850"/>
    </row>
    <row r="596" spans="1:7" ht="15">
      <c r="A596" s="851" t="s">
        <v>677</v>
      </c>
      <c r="B596" s="851"/>
      <c r="C596" s="1073" t="s">
        <v>75</v>
      </c>
      <c r="D596" s="1074"/>
      <c r="E596" s="851"/>
      <c r="F596" s="1049" t="s">
        <v>78</v>
      </c>
      <c r="G596" s="1049"/>
    </row>
    <row r="597" spans="1:7" ht="15">
      <c r="A597" s="851" t="s">
        <v>79</v>
      </c>
      <c r="B597" s="624"/>
      <c r="C597" s="1049" t="s">
        <v>77</v>
      </c>
      <c r="D597" s="1050"/>
      <c r="E597" s="851"/>
      <c r="F597" s="1049" t="s">
        <v>80</v>
      </c>
      <c r="G597" s="1049"/>
    </row>
  </sheetData>
  <mergeCells count="372">
    <mergeCell ref="F3:J3"/>
    <mergeCell ref="D4:E4"/>
    <mergeCell ref="A5:I5"/>
    <mergeCell ref="A6:I6"/>
    <mergeCell ref="B7:G7"/>
    <mergeCell ref="A8:A9"/>
    <mergeCell ref="B8:B9"/>
    <mergeCell ref="C8:C9"/>
    <mergeCell ref="D8:D9"/>
    <mergeCell ref="E8:E9"/>
    <mergeCell ref="A3:B3"/>
    <mergeCell ref="A30:I30"/>
    <mergeCell ref="A35:I35"/>
    <mergeCell ref="A41:B41"/>
    <mergeCell ref="C41:C43"/>
    <mergeCell ref="A42:B42"/>
    <mergeCell ref="A43:B43"/>
    <mergeCell ref="F8:F9"/>
    <mergeCell ref="G8:G9"/>
    <mergeCell ref="H8:H9"/>
    <mergeCell ref="I8:I9"/>
    <mergeCell ref="A10:I10"/>
    <mergeCell ref="A20:I20"/>
    <mergeCell ref="A50:B50"/>
    <mergeCell ref="A51:B51"/>
    <mergeCell ref="A52:B52"/>
    <mergeCell ref="A53:C53"/>
    <mergeCell ref="A54:B54"/>
    <mergeCell ref="A55:B55"/>
    <mergeCell ref="A44:C44"/>
    <mergeCell ref="A45:B45"/>
    <mergeCell ref="A46:B46"/>
    <mergeCell ref="A47:B47"/>
    <mergeCell ref="A48:B48"/>
    <mergeCell ref="A49:B49"/>
    <mergeCell ref="A62:C62"/>
    <mergeCell ref="A63:B63"/>
    <mergeCell ref="A64:B64"/>
    <mergeCell ref="A65:B65"/>
    <mergeCell ref="A66:B66"/>
    <mergeCell ref="A67:C67"/>
    <mergeCell ref="A56:B56"/>
    <mergeCell ref="A57:B57"/>
    <mergeCell ref="A58:B58"/>
    <mergeCell ref="A59:B59"/>
    <mergeCell ref="A60:B60"/>
    <mergeCell ref="A61:B61"/>
    <mergeCell ref="G106:I106"/>
    <mergeCell ref="A114:C114"/>
    <mergeCell ref="A115:C115"/>
    <mergeCell ref="A68:B68"/>
    <mergeCell ref="A69:B69"/>
    <mergeCell ref="A72:E72"/>
    <mergeCell ref="A96:C96"/>
    <mergeCell ref="A97:C97"/>
    <mergeCell ref="A104:G104"/>
    <mergeCell ref="A121:D121"/>
    <mergeCell ref="A122:C122"/>
    <mergeCell ref="A123:B123"/>
    <mergeCell ref="A124:B124"/>
    <mergeCell ref="A125:B125"/>
    <mergeCell ref="A126:B126"/>
    <mergeCell ref="A105:C105"/>
    <mergeCell ref="A106:A107"/>
    <mergeCell ref="B106:F106"/>
    <mergeCell ref="A142:B142"/>
    <mergeCell ref="A151:I151"/>
    <mergeCell ref="A153:D154"/>
    <mergeCell ref="E153:E154"/>
    <mergeCell ref="F153:H153"/>
    <mergeCell ref="I153:I154"/>
    <mergeCell ref="A127:B127"/>
    <mergeCell ref="A128:B128"/>
    <mergeCell ref="A129:B129"/>
    <mergeCell ref="A130:B130"/>
    <mergeCell ref="A133:I133"/>
    <mergeCell ref="A135:B135"/>
    <mergeCell ref="A165:G165"/>
    <mergeCell ref="A167:B167"/>
    <mergeCell ref="A168:B168"/>
    <mergeCell ref="A169:B169"/>
    <mergeCell ref="A170:B170"/>
    <mergeCell ref="A171:B171"/>
    <mergeCell ref="B155:D155"/>
    <mergeCell ref="B156:D156"/>
    <mergeCell ref="B157:D157"/>
    <mergeCell ref="B158:D158"/>
    <mergeCell ref="B159:D159"/>
    <mergeCell ref="A160:D160"/>
    <mergeCell ref="A178:B178"/>
    <mergeCell ref="A181:C181"/>
    <mergeCell ref="A183:B183"/>
    <mergeCell ref="A184:B184"/>
    <mergeCell ref="A172:B172"/>
    <mergeCell ref="A173:B173"/>
    <mergeCell ref="A174:B174"/>
    <mergeCell ref="A175:B175"/>
    <mergeCell ref="A176:B176"/>
    <mergeCell ref="A177:B177"/>
    <mergeCell ref="A191:B191"/>
    <mergeCell ref="A192:B192"/>
    <mergeCell ref="A193:B193"/>
    <mergeCell ref="A194:B194"/>
    <mergeCell ref="A195:B195"/>
    <mergeCell ref="A196:B196"/>
    <mergeCell ref="A185:B185"/>
    <mergeCell ref="A186:B186"/>
    <mergeCell ref="A187:B187"/>
    <mergeCell ref="A188:B188"/>
    <mergeCell ref="A189:B189"/>
    <mergeCell ref="A190:B190"/>
    <mergeCell ref="B210:C210"/>
    <mergeCell ref="D210:E210"/>
    <mergeCell ref="B212:E212"/>
    <mergeCell ref="B220:E220"/>
    <mergeCell ref="A230:D230"/>
    <mergeCell ref="A232:B232"/>
    <mergeCell ref="A199:D199"/>
    <mergeCell ref="A201:B201"/>
    <mergeCell ref="A202:B202"/>
    <mergeCell ref="A203:B203"/>
    <mergeCell ref="A204:B204"/>
    <mergeCell ref="A208:E208"/>
    <mergeCell ref="A239:B239"/>
    <mergeCell ref="A240:B240"/>
    <mergeCell ref="A241:B241"/>
    <mergeCell ref="A242:B242"/>
    <mergeCell ref="A245:D245"/>
    <mergeCell ref="A247:B247"/>
    <mergeCell ref="A233:B233"/>
    <mergeCell ref="A234:B234"/>
    <mergeCell ref="A235:B235"/>
    <mergeCell ref="A236:B236"/>
    <mergeCell ref="A237:B237"/>
    <mergeCell ref="A238:B238"/>
    <mergeCell ref="A257:B257"/>
    <mergeCell ref="A254:B254"/>
    <mergeCell ref="A255:B255"/>
    <mergeCell ref="A256:B256"/>
    <mergeCell ref="A248:B248"/>
    <mergeCell ref="A249:B249"/>
    <mergeCell ref="A250:B250"/>
    <mergeCell ref="A251:B251"/>
    <mergeCell ref="A252:B252"/>
    <mergeCell ref="A253:B253"/>
    <mergeCell ref="A265:B265"/>
    <mergeCell ref="G265:H265"/>
    <mergeCell ref="A266:B266"/>
    <mergeCell ref="A267:B267"/>
    <mergeCell ref="A268:B268"/>
    <mergeCell ref="A269:B269"/>
    <mergeCell ref="A261:C261"/>
    <mergeCell ref="A263:B263"/>
    <mergeCell ref="G263:H263"/>
    <mergeCell ref="A264:B264"/>
    <mergeCell ref="G264:H264"/>
    <mergeCell ref="A276:B276"/>
    <mergeCell ref="A277:B277"/>
    <mergeCell ref="A278:B278"/>
    <mergeCell ref="A279:B279"/>
    <mergeCell ref="A280:B280"/>
    <mergeCell ref="A281:B281"/>
    <mergeCell ref="A270:B270"/>
    <mergeCell ref="A271:B271"/>
    <mergeCell ref="A272:B272"/>
    <mergeCell ref="A273:B273"/>
    <mergeCell ref="A274:B274"/>
    <mergeCell ref="A275:B275"/>
    <mergeCell ref="A293:B293"/>
    <mergeCell ref="A294:B294"/>
    <mergeCell ref="A295:B295"/>
    <mergeCell ref="A296:B296"/>
    <mergeCell ref="A297:B297"/>
    <mergeCell ref="A298:B298"/>
    <mergeCell ref="A282:B282"/>
    <mergeCell ref="A283:B283"/>
    <mergeCell ref="A284:B284"/>
    <mergeCell ref="A285:B285"/>
    <mergeCell ref="A286:B286"/>
    <mergeCell ref="A291:D291"/>
    <mergeCell ref="A305:B305"/>
    <mergeCell ref="A306:B306"/>
    <mergeCell ref="A307:B307"/>
    <mergeCell ref="A310:D310"/>
    <mergeCell ref="A312:B312"/>
    <mergeCell ref="A313:B313"/>
    <mergeCell ref="A299:B299"/>
    <mergeCell ref="A300:B300"/>
    <mergeCell ref="A301:B301"/>
    <mergeCell ref="A302:B302"/>
    <mergeCell ref="A303:B303"/>
    <mergeCell ref="A304:B304"/>
    <mergeCell ref="A325:I325"/>
    <mergeCell ref="A327:A328"/>
    <mergeCell ref="B327:D327"/>
    <mergeCell ref="E327:G327"/>
    <mergeCell ref="H327:J327"/>
    <mergeCell ref="A343:C343"/>
    <mergeCell ref="A314:B314"/>
    <mergeCell ref="A317:E317"/>
    <mergeCell ref="A319:B319"/>
    <mergeCell ref="A320:B320"/>
    <mergeCell ref="A322:E322"/>
    <mergeCell ref="A351:B351"/>
    <mergeCell ref="A352:B352"/>
    <mergeCell ref="A353:B353"/>
    <mergeCell ref="A354:B354"/>
    <mergeCell ref="A355:B355"/>
    <mergeCell ref="A356:B356"/>
    <mergeCell ref="A345:B345"/>
    <mergeCell ref="A346:B346"/>
    <mergeCell ref="A347:B347"/>
    <mergeCell ref="A348:B348"/>
    <mergeCell ref="A349:B349"/>
    <mergeCell ref="A350:B350"/>
    <mergeCell ref="C364:D364"/>
    <mergeCell ref="A368:D368"/>
    <mergeCell ref="A369:C369"/>
    <mergeCell ref="A371:B371"/>
    <mergeCell ref="A372:B372"/>
    <mergeCell ref="A373:B373"/>
    <mergeCell ref="A364:B364"/>
    <mergeCell ref="A357:B357"/>
    <mergeCell ref="A358:B358"/>
    <mergeCell ref="A418:D418"/>
    <mergeCell ref="A419:D419"/>
    <mergeCell ref="A420:D420"/>
    <mergeCell ref="A421:D421"/>
    <mergeCell ref="A422:D422"/>
    <mergeCell ref="A423:D423"/>
    <mergeCell ref="A410:B410"/>
    <mergeCell ref="C410:D410"/>
    <mergeCell ref="A374:B374"/>
    <mergeCell ref="A375:B375"/>
    <mergeCell ref="A376:B376"/>
    <mergeCell ref="A406:E406"/>
    <mergeCell ref="A408:D408"/>
    <mergeCell ref="A409:B409"/>
    <mergeCell ref="C409:D409"/>
    <mergeCell ref="A417:D417"/>
    <mergeCell ref="A416:D416"/>
    <mergeCell ref="A415:D415"/>
    <mergeCell ref="A414:C414"/>
    <mergeCell ref="A430:D430"/>
    <mergeCell ref="A431:D431"/>
    <mergeCell ref="A432:D432"/>
    <mergeCell ref="A433:D433"/>
    <mergeCell ref="A434:D434"/>
    <mergeCell ref="A435:D435"/>
    <mergeCell ref="A424:D424"/>
    <mergeCell ref="A425:D425"/>
    <mergeCell ref="A426:D426"/>
    <mergeCell ref="A427:D427"/>
    <mergeCell ref="A428:D428"/>
    <mergeCell ref="A429:D429"/>
    <mergeCell ref="A442:D442"/>
    <mergeCell ref="A443:D443"/>
    <mergeCell ref="A444:D444"/>
    <mergeCell ref="A445:D445"/>
    <mergeCell ref="A446:D446"/>
    <mergeCell ref="A447:D447"/>
    <mergeCell ref="A436:D436"/>
    <mergeCell ref="A437:D437"/>
    <mergeCell ref="A438:D438"/>
    <mergeCell ref="A439:D439"/>
    <mergeCell ref="A440:D440"/>
    <mergeCell ref="A441:D441"/>
    <mergeCell ref="A454:D454"/>
    <mergeCell ref="A455:D455"/>
    <mergeCell ref="A456:D456"/>
    <mergeCell ref="A457:D457"/>
    <mergeCell ref="A458:D458"/>
    <mergeCell ref="A459:D459"/>
    <mergeCell ref="A448:D448"/>
    <mergeCell ref="A449:D449"/>
    <mergeCell ref="A450:D450"/>
    <mergeCell ref="A451:D451"/>
    <mergeCell ref="A452:D452"/>
    <mergeCell ref="A453:D453"/>
    <mergeCell ref="A466:B466"/>
    <mergeCell ref="A467:B467"/>
    <mergeCell ref="A468:B468"/>
    <mergeCell ref="A469:B469"/>
    <mergeCell ref="A470:B470"/>
    <mergeCell ref="A471:B471"/>
    <mergeCell ref="A461:D461"/>
    <mergeCell ref="A463:B463"/>
    <mergeCell ref="C463:C464"/>
    <mergeCell ref="D463:D464"/>
    <mergeCell ref="A464:B464"/>
    <mergeCell ref="A465:B465"/>
    <mergeCell ref="A481:D481"/>
    <mergeCell ref="A482:D482"/>
    <mergeCell ref="A483:D483"/>
    <mergeCell ref="A484:D484"/>
    <mergeCell ref="A485:D485"/>
    <mergeCell ref="A486:D486"/>
    <mergeCell ref="A472:B472"/>
    <mergeCell ref="A473:B473"/>
    <mergeCell ref="A474:B474"/>
    <mergeCell ref="A475:B475"/>
    <mergeCell ref="A478:C478"/>
    <mergeCell ref="A480:D480"/>
    <mergeCell ref="A493:D493"/>
    <mergeCell ref="A494:D494"/>
    <mergeCell ref="A495:D495"/>
    <mergeCell ref="A496:D496"/>
    <mergeCell ref="A497:D497"/>
    <mergeCell ref="A500:D500"/>
    <mergeCell ref="A487:D487"/>
    <mergeCell ref="A488:D488"/>
    <mergeCell ref="A489:D489"/>
    <mergeCell ref="A490:D490"/>
    <mergeCell ref="A491:D491"/>
    <mergeCell ref="A492:D492"/>
    <mergeCell ref="A508:D508"/>
    <mergeCell ref="A509:D509"/>
    <mergeCell ref="A510:D510"/>
    <mergeCell ref="A511:D511"/>
    <mergeCell ref="A512:D512"/>
    <mergeCell ref="A513:D513"/>
    <mergeCell ref="A502:D502"/>
    <mergeCell ref="A503:D503"/>
    <mergeCell ref="A504:D504"/>
    <mergeCell ref="A505:D505"/>
    <mergeCell ref="A506:D506"/>
    <mergeCell ref="A507:D507"/>
    <mergeCell ref="A535:D535"/>
    <mergeCell ref="A524:D524"/>
    <mergeCell ref="A525:D525"/>
    <mergeCell ref="A526:D526"/>
    <mergeCell ref="A527:D527"/>
    <mergeCell ref="A528:D528"/>
    <mergeCell ref="A529:D529"/>
    <mergeCell ref="A514:D514"/>
    <mergeCell ref="A515:D515"/>
    <mergeCell ref="A516:D516"/>
    <mergeCell ref="A517:D517"/>
    <mergeCell ref="A522:D522"/>
    <mergeCell ref="A523:D523"/>
    <mergeCell ref="A530:D530"/>
    <mergeCell ref="A531:D531"/>
    <mergeCell ref="A532:D532"/>
    <mergeCell ref="A533:D533"/>
    <mergeCell ref="A534:D534"/>
    <mergeCell ref="C597:D597"/>
    <mergeCell ref="F597:G597"/>
    <mergeCell ref="A560:B560"/>
    <mergeCell ref="A564:D564"/>
    <mergeCell ref="A566:B566"/>
    <mergeCell ref="A549:D549"/>
    <mergeCell ref="A550:D550"/>
    <mergeCell ref="A551:D551"/>
    <mergeCell ref="A552:D552"/>
    <mergeCell ref="A556:F556"/>
    <mergeCell ref="A558:B559"/>
    <mergeCell ref="C558:F558"/>
    <mergeCell ref="A567:B567"/>
    <mergeCell ref="A580:E580"/>
    <mergeCell ref="C595:D595"/>
    <mergeCell ref="C596:D596"/>
    <mergeCell ref="F596:G596"/>
    <mergeCell ref="A545:D545"/>
    <mergeCell ref="A546:D546"/>
    <mergeCell ref="A547:D547"/>
    <mergeCell ref="A548:D548"/>
    <mergeCell ref="A536:D536"/>
    <mergeCell ref="A539:C539"/>
    <mergeCell ref="A541:D541"/>
    <mergeCell ref="A542:D542"/>
    <mergeCell ref="A543:D543"/>
    <mergeCell ref="A544:D5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BILANS 2021</vt:lpstr>
      <vt:lpstr>RACHUNEK ZYSKÓW i STRAT 2021</vt:lpstr>
      <vt:lpstr>ZESTAWIENIE ZMIAN FUNDUSZU 2021</vt:lpstr>
      <vt:lpstr>ZAŁĄCZNIK Z-1 2021</vt:lpstr>
      <vt:lpstr>ZAŁĄCZNIK Z-2 2021</vt:lpstr>
      <vt:lpstr>ZAŁĄCZNIK Z-3  2021</vt:lpstr>
      <vt:lpstr>ZAŁĄCZNIK Z-4 2021</vt:lpstr>
      <vt:lpstr>NOTY DO BILANUS 2021</vt:lpstr>
      <vt:lpstr>Arkusz4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2021</dc:title>
  <dc:creator>Jelińska Teresa</dc:creator>
  <cp:lastModifiedBy>Pogorzelska - Bąk Ewa</cp:lastModifiedBy>
  <dcterms:created xsi:type="dcterms:W3CDTF">2022-06-07T06:54:01Z</dcterms:created>
  <dcterms:modified xsi:type="dcterms:W3CDTF">2022-06-07T13:07:22Z</dcterms:modified>
</cp:coreProperties>
</file>